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1 - Dashboard" sheetId="1" state="visible" r:id="rId3"/>
    <sheet name="02 - Payment Calendar" sheetId="2" state="visible" r:id="rId4"/>
    <sheet name="03 - Bill Register" sheetId="3" state="visible" r:id="rId5"/>
    <sheet name="04 - Recurring Bills" sheetId="4" state="visible" r:id="rId6"/>
    <sheet name="05 - Cash Flow" sheetId="5" state="visible" r:id="rId7"/>
    <sheet name="06 - Categories &amp; Settings" sheetId="6" state="visible" r:id="rId8"/>
    <sheet name="07 - Instructions" sheetId="7" state="visible" r:id="rId9"/>
  </sheets>
  <definedNames>
    <definedName function="false" hidden="false" name="List_AutoPay" vbProcedure="false">'06 - Categories &amp; Settings'!$F$20:$F$21</definedName>
    <definedName function="false" hidden="false" name="List_Categories" vbProcedure="false">'06 - Categories &amp; Settings'!$B$5:$B$16</definedName>
    <definedName function="false" hidden="false" name="List_Frequency" vbProcedure="false">'06 - Categories &amp; Settings'!$D$20:$D$23</definedName>
    <definedName function="false" hidden="false" name="List_PaymentMethods" vbProcedure="false">'06 - Categories &amp; Settings'!$D$5:$D$10</definedName>
    <definedName function="false" hidden="false" name="List_Priority" vbProcedure="false">'06 - Categories &amp; Settings'!$B$20:$B$22</definedName>
    <definedName function="false" hidden="false" name="List_Statuses" vbProcedure="false">'06 - Categories &amp; Settings'!$F$5:$F$10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<sst xmlns="http://schemas.openxmlformats.org/spreadsheetml/2006/main" count="242" uniqueCount="157">
  <si>
    <t xml:space="preserve">BILL PAYMENT CALENDAR — DASHBOARD</t>
  </si>
  <si>
    <t xml:space="preserve">TOTAL BILLS DUE</t>
  </si>
  <si>
    <t xml:space="preserve">TOTAL AMOUNT DUE</t>
  </si>
  <si>
    <t xml:space="preserve">AMOUNT PAID</t>
  </si>
  <si>
    <t xml:space="preserve">AMOUNT REMAINING</t>
  </si>
  <si>
    <t xml:space="preserve">OVERDUE AMOUNT</t>
  </si>
  <si>
    <t xml:space="preserve">DUE IN NEXT 7 DAYS (COUNT)</t>
  </si>
  <si>
    <t xml:space="preserve">DUE IN NEXT 30 DAYS (COUNT)</t>
  </si>
  <si>
    <t xml:space="preserve">LARGEST UPCOMING PAYMENT</t>
  </si>
  <si>
    <t xml:space="preserve">AVAILABLE CASH / BALANCE</t>
  </si>
  <si>
    <t xml:space="preserve">CASH NEEDED THIS WEEK</t>
  </si>
  <si>
    <t xml:space="preserve">PROJECTED BALANCE AFTER DUE</t>
  </si>
  <si>
    <t xml:space="preserve">% OF BILLS PAID</t>
  </si>
  <si>
    <t xml:space="preserve">Blue cell = editable input. All other KPI values are formulas linked to the Bill Register — do not type over them.</t>
  </si>
  <si>
    <t xml:space="preserve">UPCOMING PAYMENTS (NEXT 5)</t>
  </si>
  <si>
    <t xml:space="preserve">BILLS DUE BY WEEK — CURRENT MONTH</t>
  </si>
  <si>
    <t xml:space="preserve">Bill</t>
  </si>
  <si>
    <t xml:space="preserve">Due Date</t>
  </si>
  <si>
    <t xml:space="preserve">Amount Due</t>
  </si>
  <si>
    <t xml:space="preserve">Status</t>
  </si>
  <si>
    <t xml:space="preserve">Auto-generated from the Bill Register. Legend:  Green = Paid   Amber = Due Soon   Red = Overdue   Purple = Auto-Pay   Blue = Upcoming</t>
  </si>
  <si>
    <t xml:space="preserve">Mon</t>
  </si>
  <si>
    <t xml:space="preserve">Tue</t>
  </si>
  <si>
    <t xml:space="preserve">Wed</t>
  </si>
  <si>
    <t xml:space="preserve">Thu</t>
  </si>
  <si>
    <t xml:space="preserve">Fri</t>
  </si>
  <si>
    <t xml:space="preserve">Sat</t>
  </si>
  <si>
    <t xml:space="preserve">Sun</t>
  </si>
  <si>
    <t xml:space="preserve">BILL REGISTER — COMPLETE PAYMENT DATABASE</t>
  </si>
  <si>
    <t xml:space="preserve">Main working sheet. Status, Remaining, and Days Until Due are formula-driven — add new bills in the blank rows below the table (it will auto-expand).</t>
  </si>
  <si>
    <t xml:space="preserve">Bill ID</t>
  </si>
  <si>
    <t xml:space="preserve">Bill / Description</t>
  </si>
  <si>
    <t xml:space="preserve">Category</t>
  </si>
  <si>
    <t xml:space="preserve">Provider / Payee</t>
  </si>
  <si>
    <t xml:space="preserve">Account / Reference</t>
  </si>
  <si>
    <t xml:space="preserve">Frequency</t>
  </si>
  <si>
    <t xml:space="preserve">Amount Paid</t>
  </si>
  <si>
    <t xml:space="preserve">Remaining</t>
  </si>
  <si>
    <t xml:space="preserve">Days Until Due</t>
  </si>
  <si>
    <t xml:space="preserve">Payment Date</t>
  </si>
  <si>
    <t xml:space="preserve">Payment Method</t>
  </si>
  <si>
    <t xml:space="preserve">Account</t>
  </si>
  <si>
    <t xml:space="preserve">Auto-Pay?</t>
  </si>
  <si>
    <t xml:space="preserve">Priority</t>
  </si>
  <si>
    <t xml:space="preserve">Notes</t>
  </si>
  <si>
    <t xml:space="preserve">B001</t>
  </si>
  <si>
    <t xml:space="preserve">Rent</t>
  </si>
  <si>
    <t xml:space="preserve">Housing</t>
  </si>
  <si>
    <t xml:space="preserve">Skyline Properties</t>
  </si>
  <si>
    <t xml:space="preserve">LEASE-2201</t>
  </si>
  <si>
    <t xml:space="preserve">Monthly</t>
  </si>
  <si>
    <t xml:space="preserve">Bank Transfer</t>
  </si>
  <si>
    <t xml:space="preserve">Checking</t>
  </si>
  <si>
    <t xml:space="preserve">No</t>
  </si>
  <si>
    <t xml:space="preserve">High</t>
  </si>
  <si>
    <t xml:space="preserve">B002</t>
  </si>
  <si>
    <t xml:space="preserve">Electricity</t>
  </si>
  <si>
    <t xml:space="preserve">Utilities</t>
  </si>
  <si>
    <t xml:space="preserve">City Power Co.</t>
  </si>
  <si>
    <t xml:space="preserve">ACC-4471</t>
  </si>
  <si>
    <t xml:space="preserve">Medium</t>
  </si>
  <si>
    <t xml:space="preserve">B003</t>
  </si>
  <si>
    <t xml:space="preserve">Internet</t>
  </si>
  <si>
    <t xml:space="preserve">Comcast</t>
  </si>
  <si>
    <t xml:space="preserve">ACC-8823</t>
  </si>
  <si>
    <t xml:space="preserve">B004</t>
  </si>
  <si>
    <t xml:space="preserve">Home Insurance</t>
  </si>
  <si>
    <t xml:space="preserve">Insurance</t>
  </si>
  <si>
    <t xml:space="preserve">State Farm</t>
  </si>
  <si>
    <t xml:space="preserve">POL-2201</t>
  </si>
  <si>
    <t xml:space="preserve">Yes</t>
  </si>
  <si>
    <t xml:space="preserve">B005</t>
  </si>
  <si>
    <t xml:space="preserve">Netflix</t>
  </si>
  <si>
    <t xml:space="preserve">Subscriptions</t>
  </si>
  <si>
    <t xml:space="preserve">Netflix Inc.</t>
  </si>
  <si>
    <t xml:space="preserve">N/A</t>
  </si>
  <si>
    <t xml:space="preserve">Low</t>
  </si>
  <si>
    <t xml:space="preserve">B006</t>
  </si>
  <si>
    <t xml:space="preserve">Credit Card Payment</t>
  </si>
  <si>
    <t xml:space="preserve">Credit Cards</t>
  </si>
  <si>
    <t xml:space="preserve">Chase</t>
  </si>
  <si>
    <t xml:space="preserve">CARD-1234</t>
  </si>
  <si>
    <t xml:space="preserve">Debit Card</t>
  </si>
  <si>
    <t xml:space="preserve">Minimum + extra</t>
  </si>
  <si>
    <t xml:space="preserve">B007</t>
  </si>
  <si>
    <t xml:space="preserve">Car Loan</t>
  </si>
  <si>
    <t xml:space="preserve">Loans</t>
  </si>
  <si>
    <t xml:space="preserve">Toyota Financial</t>
  </si>
  <si>
    <t xml:space="preserve">LOAN-552</t>
  </si>
  <si>
    <t xml:space="preserve">B008</t>
  </si>
  <si>
    <t xml:space="preserve">Gym Membership</t>
  </si>
  <si>
    <t xml:space="preserve">Other</t>
  </si>
  <si>
    <t xml:space="preserve">Anytime Fitness</t>
  </si>
  <si>
    <t xml:space="preserve">RECURRING BILLS — MASTER LIST</t>
  </si>
  <si>
    <t xml:space="preserve">Recurring obligations. Use this list as the template when adding next month's entries to the Bill Register.</t>
  </si>
  <si>
    <t xml:space="preserve">Typical Amount</t>
  </si>
  <si>
    <t xml:space="preserve">Next Due Date</t>
  </si>
  <si>
    <t xml:space="preserve">Auto-Pay</t>
  </si>
  <si>
    <t xml:space="preserve">Active</t>
  </si>
  <si>
    <t xml:space="preserve">CASH FLOW — WEEKLY PAYMENT REQUIREMENTS</t>
  </si>
  <si>
    <t xml:space="preserve">Week</t>
  </si>
  <si>
    <t xml:space="preserve">Start</t>
  </si>
  <si>
    <t xml:space="preserve">Bills Due</t>
  </si>
  <si>
    <t xml:space="preserve">Amount</t>
  </si>
  <si>
    <t xml:space="preserve">Weeks outside the current month show $0. Row 11 totals should equal the Total Amount Due KPI on the Dashboard (for the current month's bills).</t>
  </si>
  <si>
    <t xml:space="preserve">Week 1</t>
  </si>
  <si>
    <t xml:space="preserve">Week 2</t>
  </si>
  <si>
    <t xml:space="preserve">Week 3</t>
  </si>
  <si>
    <t xml:space="preserve">Week 4</t>
  </si>
  <si>
    <t xml:space="preserve">Week 5</t>
  </si>
  <si>
    <t xml:space="preserve">Week 6</t>
  </si>
  <si>
    <t xml:space="preserve">Total</t>
  </si>
  <si>
    <t xml:space="preserve">CATEGORIES &amp; SETTINGS</t>
  </si>
  <si>
    <t xml:space="preserve">Dropdown lists used for data validation across the workbook. Add rows here to expand any list; update the named range if you insert rows above the last entry.</t>
  </si>
  <si>
    <t xml:space="preserve">Categories</t>
  </si>
  <si>
    <t xml:space="preserve">Payment Methods</t>
  </si>
  <si>
    <t xml:space="preserve">Statuses</t>
  </si>
  <si>
    <t xml:space="preserve">Upcoming</t>
  </si>
  <si>
    <t xml:space="preserve">Credit Card</t>
  </si>
  <si>
    <t xml:space="preserve">Due Soon</t>
  </si>
  <si>
    <t xml:space="preserve">Paid</t>
  </si>
  <si>
    <t xml:space="preserve">Direct Debit</t>
  </si>
  <si>
    <t xml:space="preserve">Overdue</t>
  </si>
  <si>
    <t xml:space="preserve">Cash</t>
  </si>
  <si>
    <t xml:space="preserve">Partially Paid</t>
  </si>
  <si>
    <t xml:space="preserve">Online Payment</t>
  </si>
  <si>
    <t xml:space="preserve">Cancelled</t>
  </si>
  <si>
    <t xml:space="preserve">Transportation</t>
  </si>
  <si>
    <t xml:space="preserve">Taxes</t>
  </si>
  <si>
    <t xml:space="preserve">Healthcare</t>
  </si>
  <si>
    <t xml:space="preserve">Education</t>
  </si>
  <si>
    <t xml:space="preserve">Business</t>
  </si>
  <si>
    <t xml:space="preserve">Quarterly</t>
  </si>
  <si>
    <t xml:space="preserve">Annual</t>
  </si>
  <si>
    <t xml:space="preserve">One-time</t>
  </si>
  <si>
    <t xml:space="preserve">HOW TO USE THIS TEMPLATE</t>
  </si>
  <si>
    <t xml:space="preserve">1. Bill Register (main sheet)</t>
  </si>
  <si>
    <t xml:space="preserve">•  Add every bill you owe as a new row in the '03 - Bill Register' table (it expands automatically).</t>
  </si>
  <si>
    <t xml:space="preserve">•  Fill in the white/uncolored cells: Bill ID, Description, Category, Provider, Due Date, Amount Due, Amount Paid, Payment Date, Payment Method, Account, Auto-Pay?, Priority, Notes.</t>
  </si>
  <si>
    <t xml:space="preserve">•  Leave Remaining, Days Until Due, and Status alone — they calculate automatically.</t>
  </si>
  <si>
    <t xml:space="preserve">•  Category, Frequency, Payment Method, Auto-Pay?, and Priority are dropdown lists (Data Validation) sourced from '06 - Categories &amp; Settings'.</t>
  </si>
  <si>
    <t xml:space="preserve">2. Dashboard</t>
  </si>
  <si>
    <t xml:space="preserve">•  Shows this month's KPIs, the next five unpaid bills, and a Bills Due by Week chart — all linked to the Bill Register, no manual entry required.</t>
  </si>
  <si>
    <t xml:space="preserve">•  The only editable cell is 'Available Cash / Balance' (shaded blue).</t>
  </si>
  <si>
    <t xml:space="preserve">3. Payment Calendar</t>
  </si>
  <si>
    <t xml:space="preserve">•  Automatically lays out the current month and lists each day's bills, pulled live from the Bill Register.</t>
  </si>
  <si>
    <t xml:space="preserve">•  Color legend: Green = fully paid, Amber = due within 7 days, Red = overdue, Purple = auto-pay, Blue = upcoming (more than 7 days away).</t>
  </si>
  <si>
    <t xml:space="preserve">4. Recurring Bills</t>
  </si>
  <si>
    <t xml:space="preserve">•  Master list of obligations that repeat every period. Use it as your checklist when adding next month's rows to the Bill Register.</t>
  </si>
  <si>
    <t xml:space="preserve">5. Cash Flow</t>
  </si>
  <si>
    <t xml:space="preserve">•  Breaks the current month into weeks and totals how much cash is needed in each — useful for planning paydays around due dates.</t>
  </si>
  <si>
    <t xml:space="preserve">6. Categories &amp; Settings</t>
  </si>
  <si>
    <t xml:space="preserve">•  Central place for dropdown lists (Categories, Payment Methods, Statuses, Priority, Frequency, Auto-Pay). Add rows to extend a list; extend the matching named range in Formulas &gt; Name Manager if you insert rows above the last entry.</t>
  </si>
  <si>
    <t xml:space="preserve">Color key used throughout</t>
  </si>
  <si>
    <t xml:space="preserve">•  Blue text/fill = input cell you should edit.</t>
  </si>
  <si>
    <t xml:space="preserve">•  Black text = automatic formula — do not overwrite.</t>
  </si>
  <si>
    <t xml:space="preserve">•  Green = Paid, Amber = Due Soon, Red = Overdue, Purple = Auto-Pay.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</si>
</sst>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0"/>
    <numFmt numFmtId="166" formatCode="\$#,##0"/>
    <numFmt numFmtId="167" formatCode="0%"/>
    <numFmt numFmtId="168" formatCode="General"/>
    <numFmt numFmtId="169" formatCode="mmm\ d&quot;, &quot;yyyy"/>
    <numFmt numFmtId="170" formatCode="mm/dd/yy"/>
    <numFmt numFmtId="171" formatCode="d;;;"/>
    <numFmt numFmtId="172" formatCode="mmm\ d"/>
  </numFmts>
  <fonts count="2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i val="true"/>
      <sz val="11"/>
      <color rgb="FF595959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5"/>
      <color rgb="FF1F3864"/>
      <name val="Arial"/>
      <family val="0"/>
      <charset val="1"/>
    </font>
    <font>
      <b val="true"/>
      <sz val="15"/>
      <color rgb="FF0070C0"/>
      <name val="Arial"/>
      <family val="0"/>
      <charset val="1"/>
    </font>
    <font>
      <i val="true"/>
      <sz val="8"/>
      <color rgb="FF7F7F7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  <font>
      <i val="true"/>
      <sz val="9"/>
      <color rgb="FF595959"/>
      <name val="Arial"/>
      <family val="0"/>
      <charset val="1"/>
    </font>
    <font>
      <b val="true"/>
      <sz val="10"/>
      <color rgb="FF1F3864"/>
      <name val="Arial"/>
      <family val="0"/>
      <charset val="1"/>
    </font>
    <font>
      <sz val="8"/>
      <color rgb="FF000000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2"/>
      <color rgb="FF1F3864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2E5395"/>
        <bgColor rgb="FF1F3864"/>
      </patternFill>
    </fill>
    <fill>
      <patternFill patternType="solid">
        <fgColor rgb="FFF2F2F2"/>
        <bgColor rgb="FFF9F9F9"/>
      </patternFill>
    </fill>
    <fill>
      <patternFill patternType="solid">
        <fgColor rgb="FFDDEBF7"/>
        <bgColor rgb="FFE4DFEC"/>
      </patternFill>
    </fill>
    <fill>
      <patternFill patternType="solid">
        <fgColor rgb="FFFFFFFF"/>
        <bgColor rgb="FFF9F9F9"/>
      </patternFill>
    </fill>
    <fill>
      <patternFill patternType="solid">
        <fgColor rgb="FFD9D9D9"/>
        <bgColor rgb="FFE4DFE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2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9" fontId="12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2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2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9" fontId="12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2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16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7" fillId="4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8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12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12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12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9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4">
    <dxf>
      <fill>
        <patternFill>
          <bgColor rgb="FFFFC7CE"/>
        </patternFill>
      </fill>
    </dxf>
    <dxf>
      <fill>
        <patternFill>
          <bgColor rgb="FFE4DFEC"/>
        </patternFill>
      </fill>
    </dxf>
    <dxf>
      <fill>
        <patternFill>
          <bgColor rgb="FFFFEB9C"/>
        </patternFill>
      </fill>
    </dxf>
    <dxf>
      <fill>
        <patternFill>
          <bgColor rgb="FFC6EFCE"/>
        </patternFill>
      </fill>
    </dxf>
    <dxf>
      <fill>
        <patternFill>
          <bgColor rgb="FFDDEBF7"/>
        </patternFill>
      </fill>
    </dxf>
    <dxf>
      <fill>
        <patternFill patternType="solid">
          <fgColor rgb="FF1F3864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DEDEE"/>
          <bgColor rgb="FF000000"/>
        </patternFill>
      </fill>
    </dxf>
    <dxf>
      <fill>
        <patternFill patternType="solid">
          <fgColor rgb="FFC6EF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EB9C"/>
          <bgColor rgb="FF000000"/>
        </patternFill>
      </fill>
    </dxf>
    <dxf>
      <fill>
        <patternFill patternType="solid">
          <fgColor rgb="FF006100"/>
          <bgColor rgb="FF000000"/>
        </patternFill>
      </fill>
    </dxf>
    <dxf>
      <fill>
        <patternFill patternType="solid">
          <fgColor rgb="FF9C0006"/>
          <bgColor rgb="FF000000"/>
        </patternFill>
      </fill>
    </dxf>
    <dxf>
      <fill>
        <patternFill patternType="solid">
          <fgColor rgb="FF9C6500"/>
          <bgColor rgb="FF000000"/>
        </patternFill>
      </fill>
    </dxf>
    <dxf>
      <fill>
        <patternFill patternType="solid">
          <fgColor rgb="FFE4DFEC"/>
          <bgColor rgb="FF000000"/>
        </patternFill>
      </fill>
    </dxf>
    <dxf>
      <fill>
        <patternFill patternType="solid">
          <fgColor rgb="FF60497A"/>
          <bgColor rgb="FF000000"/>
        </patternFill>
      </fill>
    </dxf>
    <dxf>
      <font>
        <name val="Arial"/>
        <charset val="1"/>
        <family val="0"/>
        <color rgb="FF9C0006"/>
        <sz val="10"/>
      </font>
      <fill>
        <patternFill>
          <bgColor rgb="FFFFC7CE"/>
        </patternFill>
      </fill>
    </dxf>
    <dxf>
      <font>
        <name val="Arial"/>
        <charset val="1"/>
        <family val="0"/>
        <color rgb="FF9C6500"/>
        <sz val="10"/>
      </font>
      <fill>
        <patternFill>
          <bgColor rgb="FFFFEB9C"/>
        </patternFill>
      </fill>
    </dxf>
    <dxf>
      <font>
        <name val="Arial"/>
        <charset val="1"/>
        <family val="0"/>
        <color rgb="FF006100"/>
        <sz val="10"/>
      </font>
      <fill>
        <patternFill>
          <bgColor rgb="FFC6EFCE"/>
        </patternFill>
      </fill>
    </dxf>
    <dxf>
      <font>
        <name val="Arial"/>
        <charset val="1"/>
        <family val="0"/>
        <i val="1"/>
        <color rgb="FF9C6500"/>
        <sz val="10"/>
      </font>
      <fill>
        <patternFill>
          <bgColor rgb="FFFFEB9C"/>
        </patternFill>
      </fill>
    </dxf>
    <dxf>
      <font>
        <name val="Arial"/>
        <charset val="1"/>
        <family val="0"/>
        <color rgb="FF60497A"/>
        <sz val="10"/>
      </font>
      <fill>
        <patternFill>
          <bgColor rgb="FFE4DFEC"/>
        </patternFill>
      </fill>
    </dxf>
    <dxf>
      <fill>
        <patternFill>
          <bgColor rgb="FFFDEDE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9C6500"/>
      <rgbColor rgb="FF800080"/>
      <rgbColor rgb="FF008080"/>
      <rgbColor rgb="FFBFBFBF"/>
      <rgbColor rgb="FF7F7F7F"/>
      <rgbColor rgb="FF9999FF"/>
      <rgbColor rgb="FF60497A"/>
      <rgbColor rgb="FFF9F9F9"/>
      <rgbColor rgb="FFDDEBF7"/>
      <rgbColor rgb="FF660066"/>
      <rgbColor rgb="FFFF8080"/>
      <rgbColor rgb="FF0070C0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C6EFCE"/>
      <rgbColor rgb="FFFFEB9C"/>
      <rgbColor rgb="FFE4DFEC"/>
      <rgbColor rgb="FFFDEDEE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878787"/>
      <rgbColor rgb="FF1F3864"/>
      <rgbColor rgb="FF339966"/>
      <rgbColor rgb="FF003300"/>
      <rgbColor rgb="FF333300"/>
      <rgbColor rgb="FF993300"/>
      <rgbColor rgb="FF993366"/>
      <rgbColor rgb="FF2E5395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barChart>
        <c:barDir val="col"/>
        <c:grouping val="clustered"/>
        <c:varyColors val="0"/>
        <c:ser>
          <c:idx val="0"/>
          <c:order val="0"/>
          <c:tx>
            <c:strRef>
              <c:f>'05 - Cash Flow'!D4</c:f>
              <c:strCache>
                <c:ptCount val="1"/>
                <c:pt idx="0">
                  <c:v>Amount</c:v>
                </c:pt>
              </c:strCache>
            </c:strRef>
          </c:tx>
          <c:spPr>
            <a:solidFill>
              <a:srgbClr val="2e5395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'05 - Cash Flow'!$A$5:$A$10</c:f>
              <c:strCache>
                <c:ptCount val="6"/>
                <c:pt idx="0">
                  <c:v>Week 1</c:v>
                </c:pt>
                <c:pt idx="1">
                  <c:v>Week 2</c:v>
                </c:pt>
                <c:pt idx="2">
                  <c:v>Week 3</c:v>
                </c:pt>
                <c:pt idx="3">
                  <c:v>Week 4</c:v>
                </c:pt>
                <c:pt idx="4">
                  <c:v>Week 5</c:v>
                </c:pt>
                <c:pt idx="5">
                  <c:v>Week 6</c:v>
                </c:pt>
              </c:strCache>
            </c:strRef>
          </c:cat>
          <c:val>
            <c:numRef>
              <c:f>'05 - Cash Flow'!$D$5:$D$10</c:f>
              <c:numCache>
                <c:formatCode>\$#,##0</c:formatCode>
                <c:ptCount val="6"/>
                <c:pt idx="0">
                  <c:v>2330</c:v>
                </c:pt>
                <c:pt idx="1">
                  <c:v>65</c:v>
                </c:pt>
                <c:pt idx="2">
                  <c:v>380</c:v>
                </c:pt>
                <c:pt idx="3">
                  <c:v>15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gapWidth val="150"/>
        <c:overlap val="0"/>
        <c:axId val="8844978"/>
        <c:axId val="35919069"/>
      </c:barChart>
      <c:catAx>
        <c:axId val="8844978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Week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5919069"/>
        <c:crosses val="autoZero"/>
        <c:auto val="1"/>
        <c:lblAlgn val="ctr"/>
        <c:lblOffset val="100"/>
        <c:noMultiLvlLbl val="0"/>
      </c:catAx>
      <c:valAx>
        <c:axId val="35919069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Amount Due ($)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\$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844978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barChart>
        <c:barDir val="col"/>
        <c:grouping val="clustered"/>
        <c:varyColors val="0"/>
        <c:ser>
          <c:idx val="0"/>
          <c:order val="0"/>
          <c:tx>
            <c:strRef>
              <c:f>'05 - Cash Flow'!D4</c:f>
              <c:strCache>
                <c:ptCount val="1"/>
                <c:pt idx="0">
                  <c:v>Amount</c:v>
                </c:pt>
              </c:strCache>
            </c:strRef>
          </c:tx>
          <c:spPr>
            <a:solidFill>
              <a:srgbClr val="2e5395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'05 - Cash Flow'!$A$5:$A$10</c:f>
              <c:strCache>
                <c:ptCount val="6"/>
                <c:pt idx="0">
                  <c:v>Week 1</c:v>
                </c:pt>
                <c:pt idx="1">
                  <c:v>Week 2</c:v>
                </c:pt>
                <c:pt idx="2">
                  <c:v>Week 3</c:v>
                </c:pt>
                <c:pt idx="3">
                  <c:v>Week 4</c:v>
                </c:pt>
                <c:pt idx="4">
                  <c:v>Week 5</c:v>
                </c:pt>
                <c:pt idx="5">
                  <c:v>Week 6</c:v>
                </c:pt>
              </c:strCache>
            </c:strRef>
          </c:cat>
          <c:val>
            <c:numRef>
              <c:f>'05 - Cash Flow'!$D$5:$D$10</c:f>
              <c:numCache>
                <c:formatCode>\$#,##0</c:formatCode>
                <c:ptCount val="6"/>
                <c:pt idx="0">
                  <c:v>2330</c:v>
                </c:pt>
                <c:pt idx="1">
                  <c:v>65</c:v>
                </c:pt>
                <c:pt idx="2">
                  <c:v>380</c:v>
                </c:pt>
                <c:pt idx="3">
                  <c:v>15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gapWidth val="150"/>
        <c:overlap val="0"/>
        <c:axId val="72227588"/>
        <c:axId val="15926427"/>
      </c:barChart>
      <c:catAx>
        <c:axId val="72227588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Week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5926427"/>
        <c:crosses val="autoZero"/>
        <c:auto val="1"/>
        <c:lblAlgn val="ctr"/>
        <c:lblOffset val="100"/>
        <c:noMultiLvlLbl val="0"/>
      </c:catAx>
      <c:valAx>
        <c:axId val="1592642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Amount Due ($)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\$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2227588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6</xdr:col>
      <xdr:colOff>0</xdr:colOff>
      <xdr:row>19</xdr:row>
      <xdr:rowOff>0</xdr:rowOff>
    </xdr:from>
    <xdr:to>
      <xdr:col>13</xdr:col>
      <xdr:colOff>425520</xdr:colOff>
      <xdr:row>32</xdr:row>
      <xdr:rowOff>43200</xdr:rowOff>
    </xdr:to>
    <xdr:graphicFrame>
      <xdr:nvGraphicFramePr>
        <xdr:cNvPr id="0" name="Chart 1"/>
        <xdr:cNvGraphicFramePr/>
      </xdr:nvGraphicFramePr>
      <xdr:xfrm>
        <a:off x="4722480" y="3857760"/>
        <a:ext cx="575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11</xdr:row>
      <xdr:rowOff>20880</xdr:rowOff>
    </xdr:from>
    <xdr:to>
      <xdr:col>5</xdr:col>
      <xdr:colOff>1812600</xdr:colOff>
      <xdr:row>24</xdr:row>
      <xdr:rowOff>64080</xdr:rowOff>
    </xdr:to>
    <xdr:graphicFrame>
      <xdr:nvGraphicFramePr>
        <xdr:cNvPr id="1" name="Chart 1"/>
        <xdr:cNvGraphicFramePr/>
      </xdr:nvGraphicFramePr>
      <xdr:xfrm>
        <a:off x="0" y="2448000"/>
        <a:ext cx="575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Table_Bills" displayName="Table_Bills" ref="A4:R18" headerRowCount="1" totalsRowCount="0" totalsRowShown="0">
  <autoFilter ref="A4:R18"/>
  <tableColumns count="18">
    <tableColumn id="1" name="Bill ID"/>
    <tableColumn id="2" name="Bill / Description"/>
    <tableColumn id="3" name="Category"/>
    <tableColumn id="4" name="Provider / Payee"/>
    <tableColumn id="5" name="Account / Reference"/>
    <tableColumn id="6" name="Frequency"/>
    <tableColumn id="7" name="Due Date"/>
    <tableColumn id="8" name="Amount Due"/>
    <tableColumn id="9" name="Amount Paid"/>
    <tableColumn id="10" name="Remaining"/>
    <tableColumn id="11" name="Days Until Due"/>
    <tableColumn id="12" name="Payment Date"/>
    <tableColumn id="13" name="Payment Method"/>
    <tableColumn id="14" name="Account"/>
    <tableColumn id="15" name="Status"/>
    <tableColumn id="16" name="Auto-Pay?"/>
    <tableColumn id="17" name="Priority"/>
    <tableColumn id="18" name="Notes"/>
  </tableColumns>
</table>
</file>

<file path=xl/tables/table2.xml><?xml version="1.0" encoding="utf-8"?>
<table xmlns="http://schemas.openxmlformats.org/spreadsheetml/2006/main" id="2" name="Table_Recurring" displayName="Table_Recurring" ref="A4:G12" headerRowCount="1" totalsRowCount="0" totalsRowShown="0">
  <autoFilter ref="A4:G12"/>
  <tableColumns count="7">
    <tableColumn id="1" name="Bill"/>
    <tableColumn id="2" name="Category"/>
    <tableColumn id="3" name="Frequency"/>
    <tableColumn id="4" name="Typical Amount"/>
    <tableColumn id="5" name="Next Due Date"/>
    <tableColumn id="6" name="Auto-Pay"/>
    <tableColumn id="7" name="Active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table" Target="../tables/table2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25"/>
  <sheetViews>
    <sheetView showFormulas="false" showGridLines="fals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11" min="2" style="0" width="13"/>
    <col collapsed="false" customWidth="true" hidden="false" outlineLevel="0" max="12" min="12" style="0" width="2"/>
  </cols>
  <sheetData>
    <row r="1" customFormat="false" ht="31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3" customFormat="false" ht="15" hidden="false" customHeight="false" outlineLevel="0" collapsed="false">
      <c r="B3" s="2" t="str">
        <f aca="true">"Snapshot for "&amp;TEXT(TODAY(),"mmmm yyyy")&amp;"  |  Updated "&amp;TEXT(TODAY(),"mmm d, yyyy")</f>
        <v>Snapshot for September 2026  |  Updated Sep 9, 2026</v>
      </c>
      <c r="C3" s="2"/>
      <c r="D3" s="2"/>
      <c r="E3" s="2"/>
      <c r="F3" s="2"/>
      <c r="G3" s="2"/>
      <c r="H3" s="2"/>
      <c r="I3" s="2"/>
      <c r="J3" s="2"/>
      <c r="K3" s="2"/>
      <c r="L3" s="2"/>
    </row>
    <row r="5" customFormat="false" ht="15.75" hidden="false" customHeight="true" outlineLevel="0" collapsed="false">
      <c r="B5" s="3" t="s">
        <v>1</v>
      </c>
      <c r="C5" s="3"/>
      <c r="D5" s="3"/>
      <c r="E5" s="3" t="s">
        <v>2</v>
      </c>
      <c r="F5" s="3"/>
      <c r="G5" s="3"/>
      <c r="H5" s="3" t="s">
        <v>3</v>
      </c>
      <c r="I5" s="3"/>
      <c r="J5" s="3"/>
      <c r="K5" s="3" t="s">
        <v>4</v>
      </c>
      <c r="L5" s="3"/>
      <c r="M5" s="3"/>
    </row>
    <row r="6" customFormat="false" ht="15" hidden="false" customHeight="false" outlineLevel="0" collapsed="false">
      <c r="B6" s="4" t="n">
        <f aca="false">COUNTA(Table_Bills[Bill ID])</f>
        <v>8</v>
      </c>
      <c r="C6" s="4"/>
      <c r="D6" s="4"/>
      <c r="E6" s="5" t="n">
        <f aca="false">SUM(Table_Bills[Amount Due])</f>
        <v>2790</v>
      </c>
      <c r="F6" s="5"/>
      <c r="G6" s="5"/>
      <c r="H6" s="5" t="n">
        <f aca="false">SUM(Table_Bills[Amount Paid])</f>
        <v>1700</v>
      </c>
      <c r="I6" s="5"/>
      <c r="J6" s="5"/>
      <c r="K6" s="5" t="n">
        <f aca="false">SUM(Table_Bills[Remaining])</f>
        <v>1090</v>
      </c>
      <c r="L6" s="5"/>
      <c r="M6" s="5"/>
    </row>
    <row r="7" customFormat="false" ht="15" hidden="false" customHeight="false" outlineLevel="0" collapsed="false">
      <c r="B7" s="4"/>
      <c r="C7" s="4"/>
      <c r="D7" s="4"/>
      <c r="E7" s="5"/>
      <c r="F7" s="5"/>
      <c r="G7" s="5"/>
      <c r="H7" s="5"/>
      <c r="I7" s="5"/>
      <c r="J7" s="5"/>
      <c r="K7" s="5"/>
      <c r="L7" s="5"/>
      <c r="M7" s="5"/>
    </row>
    <row r="9" customFormat="false" ht="15.75" hidden="false" customHeight="true" outlineLevel="0" collapsed="false">
      <c r="B9" s="3" t="s">
        <v>5</v>
      </c>
      <c r="C9" s="3"/>
      <c r="D9" s="3"/>
      <c r="E9" s="3" t="s">
        <v>6</v>
      </c>
      <c r="F9" s="3"/>
      <c r="G9" s="3"/>
      <c r="H9" s="3" t="s">
        <v>7</v>
      </c>
      <c r="I9" s="3"/>
      <c r="J9" s="3"/>
      <c r="K9" s="3" t="s">
        <v>8</v>
      </c>
      <c r="L9" s="3"/>
      <c r="M9" s="3"/>
    </row>
    <row r="10" customFormat="false" ht="15" hidden="false" customHeight="false" outlineLevel="0" collapsed="false">
      <c r="B10" s="5" t="n">
        <f aca="false">SUMIFS(Table_Bills[Remaining],Table_Bills[Status],"Overdue")</f>
        <v>380</v>
      </c>
      <c r="C10" s="5"/>
      <c r="D10" s="5"/>
      <c r="E10" s="4" t="n">
        <f aca="false">COUNTIFS(Table_Bills[Due Date],"&gt;="&amp;TODAY(),Table_Bills[Due Date],"&lt;="&amp;TODAY()+7,Table_Bills[Status],"&lt;&gt;Paid")</f>
        <v>2</v>
      </c>
      <c r="F10" s="4"/>
      <c r="G10" s="4"/>
      <c r="H10" s="4" t="n">
        <f aca="false">COUNTIFS(Table_Bills[Due Date],"&gt;="&amp;TODAY(),Table_Bills[Due Date],"&lt;="&amp;TODAY()+30,Table_Bills[Status],"&lt;&gt;Paid")</f>
        <v>5</v>
      </c>
      <c r="I10" s="4"/>
      <c r="J10" s="4"/>
      <c r="K10" s="5" t="n">
        <f aca="false">_xlfn.MAXIFS(Table_Bills[Amount Due],Table_Bills[Status],"&lt;&gt;Paid")</f>
        <v>450</v>
      </c>
      <c r="L10" s="5"/>
      <c r="M10" s="5"/>
    </row>
    <row r="11" customFormat="false" ht="15" hidden="false" customHeight="false" outlineLevel="0" collapsed="false">
      <c r="B11" s="5"/>
      <c r="C11" s="5"/>
      <c r="D11" s="5"/>
      <c r="E11" s="4"/>
      <c r="F11" s="4"/>
      <c r="G11" s="4"/>
      <c r="H11" s="4"/>
      <c r="I11" s="4"/>
      <c r="J11" s="4"/>
      <c r="K11" s="5"/>
      <c r="L11" s="5"/>
      <c r="M11" s="5"/>
    </row>
    <row r="13" customFormat="false" ht="15.75" hidden="false" customHeight="true" outlineLevel="0" collapsed="false">
      <c r="B13" s="3" t="s">
        <v>9</v>
      </c>
      <c r="C13" s="3"/>
      <c r="D13" s="3"/>
      <c r="E13" s="3" t="s">
        <v>10</v>
      </c>
      <c r="F13" s="3"/>
      <c r="G13" s="3"/>
      <c r="H13" s="3" t="s">
        <v>11</v>
      </c>
      <c r="I13" s="3"/>
      <c r="J13" s="3"/>
      <c r="K13" s="3" t="s">
        <v>12</v>
      </c>
      <c r="L13" s="3"/>
      <c r="M13" s="3"/>
    </row>
    <row r="14" customFormat="false" ht="15" hidden="false" customHeight="false" outlineLevel="0" collapsed="false">
      <c r="B14" s="6" t="n">
        <v>8500</v>
      </c>
      <c r="C14" s="6"/>
      <c r="D14" s="6"/>
      <c r="E14" s="5" t="n">
        <f aca="true" t="array" ref="E14:E14">INDEX('05 - Cash Flow'!D5:D10,MATCH(TRUE(),'05 - Cash Flow'!B5:B10&lt;=TODAY(),0))</f>
        <v>2330</v>
      </c>
      <c r="F14" s="5"/>
      <c r="G14" s="5"/>
      <c r="H14" s="5" t="n">
        <f aca="false">B14-SUM(Table_Bills[Remaining])</f>
        <v>7410</v>
      </c>
      <c r="I14" s="5"/>
      <c r="J14" s="5"/>
      <c r="K14" s="7" t="n">
        <f aca="false">IFERROR(COUNTIFS(Table_Bills[Status],"Paid")/COUNTA(Table_Bills[Bill ID]),0)</f>
        <v>0.125</v>
      </c>
      <c r="L14" s="7"/>
      <c r="M14" s="7"/>
    </row>
    <row r="15" customFormat="false" ht="15" hidden="false" customHeight="false" outlineLevel="0" collapsed="false">
      <c r="B15" s="6"/>
      <c r="C15" s="6"/>
      <c r="D15" s="6"/>
      <c r="E15" s="5"/>
      <c r="F15" s="5"/>
      <c r="G15" s="5"/>
      <c r="H15" s="5"/>
      <c r="I15" s="5"/>
      <c r="J15" s="5"/>
      <c r="K15" s="7"/>
      <c r="L15" s="7"/>
      <c r="M15" s="7"/>
    </row>
    <row r="17" customFormat="false" ht="15" hidden="false" customHeight="false" outlineLevel="0" collapsed="false">
      <c r="B17" s="8" t="s">
        <v>13</v>
      </c>
      <c r="C17" s="8"/>
      <c r="D17" s="8"/>
      <c r="E17" s="8"/>
      <c r="F17" s="8"/>
      <c r="G17" s="8"/>
      <c r="H17" s="8"/>
      <c r="I17" s="8"/>
      <c r="J17" s="8"/>
      <c r="K17" s="8"/>
      <c r="L17" s="8"/>
    </row>
    <row r="19" customFormat="false" ht="15" hidden="false" customHeight="false" outlineLevel="0" collapsed="false">
      <c r="B19" s="9" t="s">
        <v>14</v>
      </c>
      <c r="C19" s="9"/>
      <c r="D19" s="9"/>
      <c r="E19" s="9"/>
      <c r="G19" s="9" t="s">
        <v>15</v>
      </c>
      <c r="H19" s="9"/>
      <c r="I19" s="9"/>
      <c r="J19" s="9"/>
      <c r="K19" s="9"/>
      <c r="L19" s="9"/>
    </row>
    <row r="20" customFormat="false" ht="15" hidden="false" customHeight="false" outlineLevel="0" collapsed="false">
      <c r="B20" s="10" t="s">
        <v>16</v>
      </c>
      <c r="C20" s="10" t="s">
        <v>17</v>
      </c>
      <c r="D20" s="10" t="s">
        <v>18</v>
      </c>
      <c r="E20" s="10" t="s">
        <v>19</v>
      </c>
    </row>
    <row r="21" customFormat="false" ht="15" hidden="false" customHeight="false" outlineLevel="0" collapsed="false">
      <c r="B21" s="11" t="str">
        <f aca="false" t="array" ref="B21:B21">IFERROR(INDEX(Table_Bills[Bill / Description],MATCH(SMALL(IF(Table_Bills[Status]&lt;&gt;"Paid",Table_Bills[Due Date]),1),Table_Bills[Due Date],0)),"")</f>
        <v>Car Loan</v>
      </c>
      <c r="C21" s="12" t="n">
        <f aca="false" t="array" ref="C21:C21">IFERROR(INDEX(Table_Bills[Due Date],MATCH(SMALL(IF(Table_Bills[Status]&lt;&gt;"Paid",Table_Bills[Due Date]),1),Table_Bills[Due Date],0)),"")</f>
        <v>46268</v>
      </c>
      <c r="D21" s="13" t="n">
        <f aca="false">IFERROR(INDEX(Table_Bills[Amount Due],MATCH(B21,Table_Bills[Bill / Description],0)),"")</f>
        <v>380</v>
      </c>
      <c r="E21" s="11" t="str">
        <f aca="false">IFERROR(INDEX(Table_Bills[Status],MATCH(B21,Table_Bills[Bill / Description],0)),"")</f>
        <v>Overdue</v>
      </c>
    </row>
    <row r="22" customFormat="false" ht="15" hidden="false" customHeight="false" outlineLevel="0" collapsed="false">
      <c r="B22" s="14" t="str">
        <f aca="false" t="array" ref="B22:B22">IFERROR(INDEX(Table_Bills[Bill / Description],MATCH(SMALL(IF(Table_Bills[Status]&lt;&gt;"Paid",Table_Bills[Due Date]),2),Table_Bills[Due Date],0)),"")</f>
        <v>Credit Card Payment</v>
      </c>
      <c r="C22" s="15" t="n">
        <f aca="false" t="array" ref="C22:C22">IFERROR(INDEX(Table_Bills[Due Date],MATCH(SMALL(IF(Table_Bills[Status]&lt;&gt;"Paid",Table_Bills[Due Date]),2),Table_Bills[Due Date],0)),"")</f>
        <v>46270</v>
      </c>
      <c r="D22" s="16" t="n">
        <f aca="false">IFERROR(INDEX(Table_Bills[Amount Due],MATCH(B22,Table_Bills[Bill / Description],0)),"")</f>
        <v>450</v>
      </c>
      <c r="E22" s="14" t="str">
        <f aca="false">IFERROR(INDEX(Table_Bills[Status],MATCH(B22,Table_Bills[Bill / Description],0)),"")</f>
        <v>Partially Paid</v>
      </c>
    </row>
    <row r="23" customFormat="false" ht="15" hidden="false" customHeight="false" outlineLevel="0" collapsed="false">
      <c r="B23" s="11" t="str">
        <f aca="false" t="array" ref="B23:B23">IFERROR(INDEX(Table_Bills[Bill / Description],MATCH(SMALL(IF(Table_Bills[Status]&lt;&gt;"Paid",Table_Bills[Due Date]),3),Table_Bills[Due Date],0)),"")</f>
        <v>Internet</v>
      </c>
      <c r="C23" s="12" t="n">
        <f aca="false" t="array" ref="C23:C23">IFERROR(INDEX(Table_Bills[Due Date],MATCH(SMALL(IF(Table_Bills[Status]&lt;&gt;"Paid",Table_Bills[Due Date]),3),Table_Bills[Due Date],0)),"")</f>
        <v>46277</v>
      </c>
      <c r="D23" s="13" t="n">
        <f aca="false">IFERROR(INDEX(Table_Bills[Amount Due],MATCH(B23,Table_Bills[Bill / Description],0)),"")</f>
        <v>65</v>
      </c>
      <c r="E23" s="11" t="str">
        <f aca="false">IFERROR(INDEX(Table_Bills[Status],MATCH(B23,Table_Bills[Bill / Description],0)),"")</f>
        <v>Due Soon</v>
      </c>
    </row>
    <row r="24" customFormat="false" ht="15" hidden="false" customHeight="false" outlineLevel="0" collapsed="false">
      <c r="B24" s="14" t="str">
        <f aca="false" t="array" ref="B24:B24">IFERROR(INDEX(Table_Bills[Bill / Description],MATCH(SMALL(IF(Table_Bills[Status]&lt;&gt;"Paid",Table_Bills[Due Date]),4),Table_Bills[Due Date],0)),"")</f>
        <v>Electricity</v>
      </c>
      <c r="C24" s="15" t="n">
        <f aca="false" t="array" ref="C24:C24">IFERROR(INDEX(Table_Bills[Due Date],MATCH(SMALL(IF(Table_Bills[Status]&lt;&gt;"Paid",Table_Bills[Due Date]),4),Table_Bills[Due Date],0)),"")</f>
        <v>46280</v>
      </c>
      <c r="D24" s="16" t="n">
        <f aca="false">IFERROR(INDEX(Table_Bills[Amount Due],MATCH(B24,Table_Bills[Bill / Description],0)),"")</f>
        <v>120</v>
      </c>
      <c r="E24" s="14" t="str">
        <f aca="false">IFERROR(INDEX(Table_Bills[Status],MATCH(B24,Table_Bills[Bill / Description],0)),"")</f>
        <v>Due Soon</v>
      </c>
    </row>
    <row r="25" customFormat="false" ht="15" hidden="false" customHeight="false" outlineLevel="0" collapsed="false">
      <c r="B25" s="11" t="str">
        <f aca="false" t="array" ref="B25:B25">IFERROR(INDEX(Table_Bills[Bill / Description],MATCH(SMALL(IF(Table_Bills[Status]&lt;&gt;"Paid",Table_Bills[Due Date]),5),Table_Bills[Due Date],0)),"")</f>
        <v>Gym Membership</v>
      </c>
      <c r="C25" s="12" t="n">
        <f aca="false" t="array" ref="C25:C25">IFERROR(INDEX(Table_Bills[Due Date],MATCH(SMALL(IF(Table_Bills[Status]&lt;&gt;"Paid",Table_Bills[Due Date]),5),Table_Bills[Due Date],0)),"")</f>
        <v>46283</v>
      </c>
      <c r="D25" s="13" t="n">
        <f aca="false">IFERROR(INDEX(Table_Bills[Amount Due],MATCH(B25,Table_Bills[Bill / Description],0)),"")</f>
        <v>40</v>
      </c>
      <c r="E25" s="11" t="str">
        <f aca="false">IFERROR(INDEX(Table_Bills[Status],MATCH(B25,Table_Bills[Bill / Description],0)),"")</f>
        <v>Upcoming</v>
      </c>
    </row>
  </sheetData>
  <mergeCells count="29">
    <mergeCell ref="A1:L1"/>
    <mergeCell ref="B3:L3"/>
    <mergeCell ref="B5:D5"/>
    <mergeCell ref="E5:G5"/>
    <mergeCell ref="H5:J5"/>
    <mergeCell ref="K5:M5"/>
    <mergeCell ref="B6:D7"/>
    <mergeCell ref="E6:G7"/>
    <mergeCell ref="H6:J7"/>
    <mergeCell ref="K6:M7"/>
    <mergeCell ref="B9:D9"/>
    <mergeCell ref="E9:G9"/>
    <mergeCell ref="H9:J9"/>
    <mergeCell ref="K9:M9"/>
    <mergeCell ref="B10:D11"/>
    <mergeCell ref="E10:G11"/>
    <mergeCell ref="H10:J11"/>
    <mergeCell ref="K10:M11"/>
    <mergeCell ref="B13:D13"/>
    <mergeCell ref="E13:G13"/>
    <mergeCell ref="H13:J13"/>
    <mergeCell ref="K13:M13"/>
    <mergeCell ref="B14:D15"/>
    <mergeCell ref="E14:G15"/>
    <mergeCell ref="H14:J15"/>
    <mergeCell ref="K14:M15"/>
    <mergeCell ref="B17:L17"/>
    <mergeCell ref="B19:E19"/>
    <mergeCell ref="G19:L1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J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8" min="2" style="0" width="17"/>
    <col collapsed="false" customWidth="true" hidden="false" outlineLevel="0" max="9" min="9" style="0" width="2"/>
    <col collapsed="false" customWidth="true" hidden="true" outlineLevel="0" max="10" min="10" style="0" width="13"/>
  </cols>
  <sheetData>
    <row r="1" customFormat="false" ht="31.5" hidden="false" customHeight="true" outlineLevel="0" collapsed="false">
      <c r="B1" s="1" t="str">
        <f aca="true">UPPER(TEXT(TODAY(),"mmmm yyyy"))&amp;"  —  PAYMENT CALENDAR"</f>
        <v>SEPTEMBER 2026  —  PAYMENT CALENDAR</v>
      </c>
      <c r="C1" s="1"/>
      <c r="D1" s="1"/>
      <c r="E1" s="1"/>
      <c r="F1" s="1"/>
      <c r="G1" s="1"/>
      <c r="H1" s="1"/>
      <c r="J1" s="17" t="n">
        <f aca="true">DATE(YEAR(TODAY()),MONTH(TODAY()),1)-WEEKDAY(DATE(YEAR(TODAY()),MONTH(TODAY()),1),3)</f>
        <v>46265</v>
      </c>
    </row>
    <row r="2" customFormat="false" ht="15" hidden="false" customHeight="false" outlineLevel="0" collapsed="false">
      <c r="B2" s="18" t="s">
        <v>20</v>
      </c>
      <c r="C2" s="18"/>
      <c r="D2" s="18"/>
      <c r="E2" s="18"/>
      <c r="F2" s="18"/>
      <c r="G2" s="18"/>
      <c r="H2" s="18"/>
    </row>
    <row r="4" customFormat="false" ht="18" hidden="false" customHeight="true" outlineLevel="0" collapsed="false">
      <c r="B4" s="19" t="s">
        <v>21</v>
      </c>
      <c r="C4" s="19" t="s">
        <v>22</v>
      </c>
      <c r="D4" s="19" t="s">
        <v>23</v>
      </c>
      <c r="E4" s="19" t="s">
        <v>24</v>
      </c>
      <c r="F4" s="19" t="s">
        <v>25</v>
      </c>
      <c r="G4" s="19" t="s">
        <v>26</v>
      </c>
      <c r="H4" s="19" t="s">
        <v>27</v>
      </c>
    </row>
    <row r="5" customFormat="false" ht="15.75" hidden="false" customHeight="true" outlineLevel="0" collapsed="false">
      <c r="B5" s="20" t="str">
        <f aca="true">IF(MONTH($J$1+0)=MONTH(TODAY()),$J$1+0,"")</f>
        <v/>
      </c>
      <c r="C5" s="20" t="n">
        <f aca="true">IF(MONTH($J$1+1)=MONTH(TODAY()),$J$1+1,"")</f>
        <v>46266</v>
      </c>
      <c r="D5" s="20" t="n">
        <f aca="true">IF(MONTH($J$1+2)=MONTH(TODAY()),$J$1+2,"")</f>
        <v>46267</v>
      </c>
      <c r="E5" s="20" t="n">
        <f aca="true">IF(MONTH($J$1+3)=MONTH(TODAY()),$J$1+3,"")</f>
        <v>46268</v>
      </c>
      <c r="F5" s="20" t="n">
        <f aca="true">IF(MONTH($J$1+4)=MONTH(TODAY()),$J$1+4,"")</f>
        <v>46269</v>
      </c>
      <c r="G5" s="20" t="n">
        <f aca="true">IF(MONTH($J$1+5)=MONTH(TODAY()),$J$1+5,"")</f>
        <v>46270</v>
      </c>
      <c r="H5" s="20" t="n">
        <f aca="true">IF(MONTH($J$1+6)=MONTH(TODAY()),$J$1+6,"")</f>
        <v>46271</v>
      </c>
    </row>
    <row r="6" customFormat="false" ht="60" hidden="false" customHeight="true" outlineLevel="0" collapsed="false">
      <c r="B6" s="21" t="str">
        <f aca="false" t="array" ref="B6:B6">IF(B5="","",_xlfn.TEXTJOIN(CHAR(10),TRUE(),IF(Table_Bills[Due Date]=B5,Table_Bills[Bill / Description]&amp;" - $"&amp;TEXT(Table_Bills[Amount Due],"#,##0"),"")))</f>
        <v/>
      </c>
      <c r="C6" s="21" t="str">
        <f aca="false" t="array" ref="C6:C6">IF(C5="","",_xlfn.TEXTJOIN(CHAR(10),TRUE(),IF(Table_Bills[Due Date]=C5,Table_Bills[Bill / Description]&amp;" - $"&amp;TEXT(Table_Bills[Amount Due],"#,##0"),"")))</f>
        <v>Rent - $1,500</v>
      </c>
      <c r="D6" s="21" t="str">
        <f aca="false" t="array" ref="D6:D6">IF(D5="","",_xlfn.TEXTJOIN(CHAR(10),TRUE(),IF(Table_Bills[Due Date]=D5,Table_Bills[Bill / Description]&amp;" - $"&amp;TEXT(Table_Bills[Amount Due],"#,##0"),"")))</f>
        <v/>
      </c>
      <c r="E6" s="21" t="str">
        <f aca="false" t="array" ref="E6:E6">IF(E5="","",_xlfn.TEXTJOIN(CHAR(10),TRUE(),IF(Table_Bills[Due Date]=E5,Table_Bills[Bill / Description]&amp;" - $"&amp;TEXT(Table_Bills[Amount Due],"#,##0"),"")))</f>
        <v>Car Loan - $380</v>
      </c>
      <c r="F6" s="21" t="str">
        <f aca="false" t="array" ref="F6:F6">IF(F5="","",_xlfn.TEXTJOIN(CHAR(10),TRUE(),IF(Table_Bills[Due Date]=F5,Table_Bills[Bill / Description]&amp;" - $"&amp;TEXT(Table_Bills[Amount Due],"#,##0"),"")))</f>
        <v/>
      </c>
      <c r="G6" s="21" t="str">
        <f aca="false" t="array" ref="G6:G6">IF(G5="","",_xlfn.TEXTJOIN(CHAR(10),TRUE(),IF(Table_Bills[Due Date]=G5,Table_Bills[Bill / Description]&amp;" - $"&amp;TEXT(Table_Bills[Amount Due],"#,##0"),"")))</f>
        <v>Credit Card Payment - $450</v>
      </c>
      <c r="H6" s="21" t="str">
        <f aca="false" t="array" ref="H6:H6">IF(H5="","",_xlfn.TEXTJOIN(CHAR(10),TRUE(),IF(Table_Bills[Due Date]=H5,Table_Bills[Bill / Description]&amp;" - $"&amp;TEXT(Table_Bills[Amount Due],"#,##0"),"")))</f>
        <v/>
      </c>
    </row>
    <row r="7" customFormat="false" ht="15.75" hidden="false" customHeight="true" outlineLevel="0" collapsed="false">
      <c r="B7" s="20" t="n">
        <f aca="true">IF(MONTH($J$1+7)=MONTH(TODAY()),$J$1+7,"")</f>
        <v>46272</v>
      </c>
      <c r="C7" s="20" t="n">
        <f aca="true">IF(MONTH($J$1+8)=MONTH(TODAY()),$J$1+8,"")</f>
        <v>46273</v>
      </c>
      <c r="D7" s="20" t="n">
        <f aca="true">IF(MONTH($J$1+9)=MONTH(TODAY()),$J$1+9,"")</f>
        <v>46274</v>
      </c>
      <c r="E7" s="20" t="n">
        <f aca="true">IF(MONTH($J$1+10)=MONTH(TODAY()),$J$1+10,"")</f>
        <v>46275</v>
      </c>
      <c r="F7" s="20" t="n">
        <f aca="true">IF(MONTH($J$1+11)=MONTH(TODAY()),$J$1+11,"")</f>
        <v>46276</v>
      </c>
      <c r="G7" s="20" t="n">
        <f aca="true">IF(MONTH($J$1+12)=MONTH(TODAY()),$J$1+12,"")</f>
        <v>46277</v>
      </c>
      <c r="H7" s="20" t="n">
        <f aca="true">IF(MONTH($J$1+13)=MONTH(TODAY()),$J$1+13,"")</f>
        <v>46278</v>
      </c>
    </row>
    <row r="8" customFormat="false" ht="60" hidden="false" customHeight="true" outlineLevel="0" collapsed="false">
      <c r="B8" s="21" t="str">
        <f aca="false" t="array" ref="B8:B8">IF(B7="","",_xlfn.TEXTJOIN(CHAR(10),TRUE(),IF(Table_Bills[Due Date]=B7,Table_Bills[Bill / Description]&amp;" - $"&amp;TEXT(Table_Bills[Amount Due],"#,##0"),"")))</f>
        <v/>
      </c>
      <c r="C8" s="21" t="str">
        <f aca="false" t="array" ref="C8:C8">IF(C7="","",_xlfn.TEXTJOIN(CHAR(10),TRUE(),IF(Table_Bills[Due Date]=C7,Table_Bills[Bill / Description]&amp;" - $"&amp;TEXT(Table_Bills[Amount Due],"#,##0"),"")))</f>
        <v/>
      </c>
      <c r="D8" s="21" t="str">
        <f aca="false" t="array" ref="D8:D8">IF(D7="","",_xlfn.TEXTJOIN(CHAR(10),TRUE(),IF(Table_Bills[Due Date]=D7,Table_Bills[Bill / Description]&amp;" - $"&amp;TEXT(Table_Bills[Amount Due],"#,##0"),"")))</f>
        <v/>
      </c>
      <c r="E8" s="21" t="str">
        <f aca="false" t="array" ref="E8:E8">IF(E7="","",_xlfn.TEXTJOIN(CHAR(10),TRUE(),IF(Table_Bills[Due Date]=E7,Table_Bills[Bill / Description]&amp;" - $"&amp;TEXT(Table_Bills[Amount Due],"#,##0"),"")))</f>
        <v/>
      </c>
      <c r="F8" s="21" t="str">
        <f aca="false" t="array" ref="F8:F8">IF(F7="","",_xlfn.TEXTJOIN(CHAR(10),TRUE(),IF(Table_Bills[Due Date]=F7,Table_Bills[Bill / Description]&amp;" - $"&amp;TEXT(Table_Bills[Amount Due],"#,##0"),"")))</f>
        <v/>
      </c>
      <c r="G8" s="21" t="str">
        <f aca="false" t="array" ref="G8:G8">IF(G7="","",_xlfn.TEXTJOIN(CHAR(10),TRUE(),IF(Table_Bills[Due Date]=G7,Table_Bills[Bill / Description]&amp;" - $"&amp;TEXT(Table_Bills[Amount Due],"#,##0"),"")))</f>
        <v>Internet - $65</v>
      </c>
      <c r="H8" s="21" t="str">
        <f aca="false" t="array" ref="H8:H8">IF(H7="","",_xlfn.TEXTJOIN(CHAR(10),TRUE(),IF(Table_Bills[Due Date]=H7,Table_Bills[Bill / Description]&amp;" - $"&amp;TEXT(Table_Bills[Amount Due],"#,##0"),"")))</f>
        <v/>
      </c>
    </row>
    <row r="9" customFormat="false" ht="15.75" hidden="false" customHeight="true" outlineLevel="0" collapsed="false">
      <c r="B9" s="20" t="n">
        <f aca="true">IF(MONTH($J$1+14)=MONTH(TODAY()),$J$1+14,"")</f>
        <v>46279</v>
      </c>
      <c r="C9" s="20" t="n">
        <f aca="true">IF(MONTH($J$1+15)=MONTH(TODAY()),$J$1+15,"")</f>
        <v>46280</v>
      </c>
      <c r="D9" s="20" t="n">
        <f aca="true">IF(MONTH($J$1+16)=MONTH(TODAY()),$J$1+16,"")</f>
        <v>46281</v>
      </c>
      <c r="E9" s="20" t="n">
        <f aca="true">IF(MONTH($J$1+17)=MONTH(TODAY()),$J$1+17,"")</f>
        <v>46282</v>
      </c>
      <c r="F9" s="20" t="n">
        <f aca="true">IF(MONTH($J$1+18)=MONTH(TODAY()),$J$1+18,"")</f>
        <v>46283</v>
      </c>
      <c r="G9" s="20" t="n">
        <f aca="true">IF(MONTH($J$1+19)=MONTH(TODAY()),$J$1+19,"")</f>
        <v>46284</v>
      </c>
      <c r="H9" s="20" t="n">
        <f aca="true">IF(MONTH($J$1+20)=MONTH(TODAY()),$J$1+20,"")</f>
        <v>46285</v>
      </c>
    </row>
    <row r="10" customFormat="false" ht="60" hidden="false" customHeight="true" outlineLevel="0" collapsed="false">
      <c r="B10" s="21" t="str">
        <f aca="false" t="array" ref="B10:B10">IF(B9="","",_xlfn.TEXTJOIN(CHAR(10),TRUE(),IF(Table_Bills[Due Date]=B9,Table_Bills[Bill / Description]&amp;" - $"&amp;TEXT(Table_Bills[Amount Due],"#,##0"),"")))</f>
        <v/>
      </c>
      <c r="C10" s="21" t="str">
        <f aca="false" t="array" ref="C10:C10">IF(C9="","",_xlfn.TEXTJOIN(CHAR(10),TRUE(),IF(Table_Bills[Due Date]=C9,Table_Bills[Bill / Description]&amp;" - $"&amp;TEXT(Table_Bills[Amount Due],"#,##0"),"")))</f>
        <v>Electricity - $120</v>
      </c>
      <c r="D10" s="21" t="str">
        <f aca="false" t="array" ref="D10:D10">IF(D9="","",_xlfn.TEXTJOIN(CHAR(10),TRUE(),IF(Table_Bills[Due Date]=D9,Table_Bills[Bill / Description]&amp;" - $"&amp;TEXT(Table_Bills[Amount Due],"#,##0"),"")))</f>
        <v/>
      </c>
      <c r="E10" s="21" t="str">
        <f aca="false" t="array" ref="E10:E10">IF(E9="","",_xlfn.TEXTJOIN(CHAR(10),TRUE(),IF(Table_Bills[Due Date]=E9,Table_Bills[Bill / Description]&amp;" - $"&amp;TEXT(Table_Bills[Amount Due],"#,##0"),"")))</f>
        <v/>
      </c>
      <c r="F10" s="21" t="str">
        <f aca="false" t="array" ref="F10:F10">IF(F9="","",_xlfn.TEXTJOIN(CHAR(10),TRUE(),IF(Table_Bills[Due Date]=F9,Table_Bills[Bill / Description]&amp;" - $"&amp;TEXT(Table_Bills[Amount Due],"#,##0"),"")))</f>
        <v>Gym Membership - $40</v>
      </c>
      <c r="G10" s="21" t="str">
        <f aca="false" t="array" ref="G10:G10">IF(G9="","",_xlfn.TEXTJOIN(CHAR(10),TRUE(),IF(Table_Bills[Due Date]=G9,Table_Bills[Bill / Description]&amp;" - $"&amp;TEXT(Table_Bills[Amount Due],"#,##0"),"")))</f>
        <v/>
      </c>
      <c r="H10" s="21" t="str">
        <f aca="false" t="array" ref="H10:H10">IF(H9="","",_xlfn.TEXTJOIN(CHAR(10),TRUE(),IF(Table_Bills[Due Date]=H9,Table_Bills[Bill / Description]&amp;" - $"&amp;TEXT(Table_Bills[Amount Due],"#,##0"),"")))</f>
        <v>Home Insurance - $220</v>
      </c>
    </row>
    <row r="11" customFormat="false" ht="15.75" hidden="false" customHeight="true" outlineLevel="0" collapsed="false">
      <c r="B11" s="20" t="n">
        <f aca="true">IF(MONTH($J$1+21)=MONTH(TODAY()),$J$1+21,"")</f>
        <v>46286</v>
      </c>
      <c r="C11" s="20" t="n">
        <f aca="true">IF(MONTH($J$1+22)=MONTH(TODAY()),$J$1+22,"")</f>
        <v>46287</v>
      </c>
      <c r="D11" s="20" t="n">
        <f aca="true">IF(MONTH($J$1+23)=MONTH(TODAY()),$J$1+23,"")</f>
        <v>46288</v>
      </c>
      <c r="E11" s="20" t="n">
        <f aca="true">IF(MONTH($J$1+24)=MONTH(TODAY()),$J$1+24,"")</f>
        <v>46289</v>
      </c>
      <c r="F11" s="20" t="n">
        <f aca="true">IF(MONTH($J$1+25)=MONTH(TODAY()),$J$1+25,"")</f>
        <v>46290</v>
      </c>
      <c r="G11" s="20" t="n">
        <f aca="true">IF(MONTH($J$1+26)=MONTH(TODAY()),$J$1+26,"")</f>
        <v>46291</v>
      </c>
      <c r="H11" s="20" t="n">
        <f aca="true">IF(MONTH($J$1+27)=MONTH(TODAY()),$J$1+27,"")</f>
        <v>46292</v>
      </c>
    </row>
    <row r="12" customFormat="false" ht="60" hidden="false" customHeight="true" outlineLevel="0" collapsed="false">
      <c r="B12" s="21" t="str">
        <f aca="false" t="array" ref="B12:B12">IF(B11="","",_xlfn.TEXTJOIN(CHAR(10),TRUE(),IF(Table_Bills[Due Date]=B11,Table_Bills[Bill / Description]&amp;" - $"&amp;TEXT(Table_Bills[Amount Due],"#,##0"),"")))</f>
        <v/>
      </c>
      <c r="C12" s="21" t="str">
        <f aca="false" t="array" ref="C12:C12">IF(C11="","",_xlfn.TEXTJOIN(CHAR(10),TRUE(),IF(Table_Bills[Due Date]=C11,Table_Bills[Bill / Description]&amp;" - $"&amp;TEXT(Table_Bills[Amount Due],"#,##0"),"")))</f>
        <v/>
      </c>
      <c r="D12" s="21" t="str">
        <f aca="false" t="array" ref="D12:D12">IF(D11="","",_xlfn.TEXTJOIN(CHAR(10),TRUE(),IF(Table_Bills[Due Date]=D11,Table_Bills[Bill / Description]&amp;" - $"&amp;TEXT(Table_Bills[Amount Due],"#,##0"),"")))</f>
        <v/>
      </c>
      <c r="E12" s="21" t="str">
        <f aca="false" t="array" ref="E12:E12">IF(E11="","",_xlfn.TEXTJOIN(CHAR(10),TRUE(),IF(Table_Bills[Due Date]=E11,Table_Bills[Bill / Description]&amp;" - $"&amp;TEXT(Table_Bills[Amount Due],"#,##0"),"")))</f>
        <v/>
      </c>
      <c r="F12" s="21" t="str">
        <f aca="false" t="array" ref="F12:F12">IF(F11="","",_xlfn.TEXTJOIN(CHAR(10),TRUE(),IF(Table_Bills[Due Date]=F11,Table_Bills[Bill / Description]&amp;" - $"&amp;TEXT(Table_Bills[Amount Due],"#,##0"),"")))</f>
        <v>Netflix - $15</v>
      </c>
      <c r="G12" s="21" t="str">
        <f aca="false" t="array" ref="G12:G12">IF(G11="","",_xlfn.TEXTJOIN(CHAR(10),TRUE(),IF(Table_Bills[Due Date]=G11,Table_Bills[Bill / Description]&amp;" - $"&amp;TEXT(Table_Bills[Amount Due],"#,##0"),"")))</f>
        <v/>
      </c>
      <c r="H12" s="21" t="str">
        <f aca="false" t="array" ref="H12:H12">IF(H11="","",_xlfn.TEXTJOIN(CHAR(10),TRUE(),IF(Table_Bills[Due Date]=H11,Table_Bills[Bill / Description]&amp;" - $"&amp;TEXT(Table_Bills[Amount Due],"#,##0"),"")))</f>
        <v/>
      </c>
    </row>
    <row r="13" customFormat="false" ht="15.75" hidden="false" customHeight="true" outlineLevel="0" collapsed="false">
      <c r="B13" s="20" t="n">
        <f aca="true">IF(MONTH($J$1+28)=MONTH(TODAY()),$J$1+28,"")</f>
        <v>46293</v>
      </c>
      <c r="C13" s="20" t="n">
        <f aca="true">IF(MONTH($J$1+29)=MONTH(TODAY()),$J$1+29,"")</f>
        <v>46294</v>
      </c>
      <c r="D13" s="20" t="n">
        <f aca="true">IF(MONTH($J$1+30)=MONTH(TODAY()),$J$1+30,"")</f>
        <v>46295</v>
      </c>
      <c r="E13" s="20" t="str">
        <f aca="true">IF(MONTH($J$1+31)=MONTH(TODAY()),$J$1+31,"")</f>
        <v/>
      </c>
      <c r="F13" s="20" t="str">
        <f aca="true">IF(MONTH($J$1+32)=MONTH(TODAY()),$J$1+32,"")</f>
        <v/>
      </c>
      <c r="G13" s="20" t="str">
        <f aca="true">IF(MONTH($J$1+33)=MONTH(TODAY()),$J$1+33,"")</f>
        <v/>
      </c>
      <c r="H13" s="20" t="str">
        <f aca="true">IF(MONTH($J$1+34)=MONTH(TODAY()),$J$1+34,"")</f>
        <v/>
      </c>
    </row>
    <row r="14" customFormat="false" ht="60" hidden="false" customHeight="true" outlineLevel="0" collapsed="false">
      <c r="B14" s="21" t="str">
        <f aca="false" t="array" ref="B14:B14">IF(B13="","",_xlfn.TEXTJOIN(CHAR(10),TRUE(),IF(Table_Bills[Due Date]=B13,Table_Bills[Bill / Description]&amp;" - $"&amp;TEXT(Table_Bills[Amount Due],"#,##0"),"")))</f>
        <v/>
      </c>
      <c r="C14" s="21" t="str">
        <f aca="false" t="array" ref="C14:C14">IF(C13="","",_xlfn.TEXTJOIN(CHAR(10),TRUE(),IF(Table_Bills[Due Date]=C13,Table_Bills[Bill / Description]&amp;" - $"&amp;TEXT(Table_Bills[Amount Due],"#,##0"),"")))</f>
        <v/>
      </c>
      <c r="D14" s="21" t="str">
        <f aca="false" t="array" ref="D14:D14">IF(D13="","",_xlfn.TEXTJOIN(CHAR(10),TRUE(),IF(Table_Bills[Due Date]=D13,Table_Bills[Bill / Description]&amp;" - $"&amp;TEXT(Table_Bills[Amount Due],"#,##0"),"")))</f>
        <v/>
      </c>
      <c r="E14" s="21" t="str">
        <f aca="false" t="array" ref="E14:E14">IF(E13="","",_xlfn.TEXTJOIN(CHAR(10),TRUE(),IF(Table_Bills[Due Date]=E13,Table_Bills[Bill / Description]&amp;" - $"&amp;TEXT(Table_Bills[Amount Due],"#,##0"),"")))</f>
        <v/>
      </c>
      <c r="F14" s="21" t="str">
        <f aca="false" t="array" ref="F14:F14">IF(F13="","",_xlfn.TEXTJOIN(CHAR(10),TRUE(),IF(Table_Bills[Due Date]=F13,Table_Bills[Bill / Description]&amp;" - $"&amp;TEXT(Table_Bills[Amount Due],"#,##0"),"")))</f>
        <v/>
      </c>
      <c r="G14" s="21" t="str">
        <f aca="false" t="array" ref="G14:G14">IF(G13="","",_xlfn.TEXTJOIN(CHAR(10),TRUE(),IF(Table_Bills[Due Date]=G13,Table_Bills[Bill / Description]&amp;" - $"&amp;TEXT(Table_Bills[Amount Due],"#,##0"),"")))</f>
        <v/>
      </c>
      <c r="H14" s="21" t="str">
        <f aca="false" t="array" ref="H14:H14">IF(H13="","",_xlfn.TEXTJOIN(CHAR(10),TRUE(),IF(Table_Bills[Due Date]=H13,Table_Bills[Bill / Description]&amp;" - $"&amp;TEXT(Table_Bills[Amount Due],"#,##0"),"")))</f>
        <v/>
      </c>
    </row>
    <row r="15" customFormat="false" ht="15.75" hidden="false" customHeight="true" outlineLevel="0" collapsed="false">
      <c r="B15" s="20" t="str">
        <f aca="true">IF(MONTH($J$1+35)=MONTH(TODAY()),$J$1+35,"")</f>
        <v/>
      </c>
      <c r="C15" s="20" t="str">
        <f aca="true">IF(MONTH($J$1+36)=MONTH(TODAY()),$J$1+36,"")</f>
        <v/>
      </c>
      <c r="D15" s="20" t="str">
        <f aca="true">IF(MONTH($J$1+37)=MONTH(TODAY()),$J$1+37,"")</f>
        <v/>
      </c>
      <c r="E15" s="20" t="str">
        <f aca="true">IF(MONTH($J$1+38)=MONTH(TODAY()),$J$1+38,"")</f>
        <v/>
      </c>
      <c r="F15" s="20" t="str">
        <f aca="true">IF(MONTH($J$1+39)=MONTH(TODAY()),$J$1+39,"")</f>
        <v/>
      </c>
      <c r="G15" s="20" t="str">
        <f aca="true">IF(MONTH($J$1+40)=MONTH(TODAY()),$J$1+40,"")</f>
        <v/>
      </c>
      <c r="H15" s="20" t="str">
        <f aca="true">IF(MONTH($J$1+41)=MONTH(TODAY()),$J$1+41,"")</f>
        <v/>
      </c>
    </row>
    <row r="16" customFormat="false" ht="60" hidden="false" customHeight="true" outlineLevel="0" collapsed="false">
      <c r="B16" s="21" t="str">
        <f aca="false" t="array" ref="B16:B16">IF(B15="","",_xlfn.TEXTJOIN(CHAR(10),TRUE(),IF(Table_Bills[Due Date]=B15,Table_Bills[Bill / Description]&amp;" - $"&amp;TEXT(Table_Bills[Amount Due],"#,##0"),"")))</f>
        <v/>
      </c>
      <c r="C16" s="21" t="str">
        <f aca="false" t="array" ref="C16:C16">IF(C15="","",_xlfn.TEXTJOIN(CHAR(10),TRUE(),IF(Table_Bills[Due Date]=C15,Table_Bills[Bill / Description]&amp;" - $"&amp;TEXT(Table_Bills[Amount Due],"#,##0"),"")))</f>
        <v/>
      </c>
      <c r="D16" s="21" t="str">
        <f aca="false" t="array" ref="D16:D16">IF(D15="","",_xlfn.TEXTJOIN(CHAR(10),TRUE(),IF(Table_Bills[Due Date]=D15,Table_Bills[Bill / Description]&amp;" - $"&amp;TEXT(Table_Bills[Amount Due],"#,##0"),"")))</f>
        <v/>
      </c>
      <c r="E16" s="21" t="str">
        <f aca="false" t="array" ref="E16:E16">IF(E15="","",_xlfn.TEXTJOIN(CHAR(10),TRUE(),IF(Table_Bills[Due Date]=E15,Table_Bills[Bill / Description]&amp;" - $"&amp;TEXT(Table_Bills[Amount Due],"#,##0"),"")))</f>
        <v/>
      </c>
      <c r="F16" s="21" t="str">
        <f aca="false" t="array" ref="F16:F16">IF(F15="","",_xlfn.TEXTJOIN(CHAR(10),TRUE(),IF(Table_Bills[Due Date]=F15,Table_Bills[Bill / Description]&amp;" - $"&amp;TEXT(Table_Bills[Amount Due],"#,##0"),"")))</f>
        <v/>
      </c>
      <c r="G16" s="21" t="str">
        <f aca="false" t="array" ref="G16:G16">IF(G15="","",_xlfn.TEXTJOIN(CHAR(10),TRUE(),IF(Table_Bills[Due Date]=G15,Table_Bills[Bill / Description]&amp;" - $"&amp;TEXT(Table_Bills[Amount Due],"#,##0"),"")))</f>
        <v/>
      </c>
      <c r="H16" s="21" t="str">
        <f aca="false" t="array" ref="H16:H16">IF(H15="","",_xlfn.TEXTJOIN(CHAR(10),TRUE(),IF(Table_Bills[Due Date]=H15,Table_Bills[Bill / Description]&amp;" - $"&amp;TEXT(Table_Bills[Amount Due],"#,##0"),"")))</f>
        <v/>
      </c>
    </row>
  </sheetData>
  <mergeCells count="2">
    <mergeCell ref="B1:H1"/>
    <mergeCell ref="B2:H2"/>
  </mergeCells>
  <conditionalFormatting sqref="B5:B6">
    <cfRule type="expression" priority="2" aboveAverage="0" equalAverage="0" bottom="0" percent="0" rank="0" text="" dxfId="0">
      <formula>SUMPRODUCT(('03 - Bill Register'!$G$5:$G$18=$B$5)*('03 - Bill Register'!$O$5:$O$18="Overdue"))&gt;0</formula>
    </cfRule>
    <cfRule type="expression" priority="3" aboveAverage="0" equalAverage="0" bottom="0" percent="0" rank="0" text="" dxfId="1">
      <formula>AND(SUMPRODUCT(('03 - Bill Register'!$G$5:$G$18=$B$5)*('03 - Bill Register'!$O$5:$O$18&lt;&gt;"Overdue"))&gt;0,SUMPRODUCT(('03 - Bill Register'!$G$5:$G$18=$B$5)*('03 - Bill Register'!$P$5:$P$18="Yes"))&gt;0)</formula>
    </cfRule>
    <cfRule type="expression" priority="4" aboveAverage="0" equalAverage="0" bottom="0" percent="0" rank="0" text="" dxfId="2">
      <formula>SUMPRODUCT(('03 - Bill Register'!$G$5:$G$18=$B$5)*('03 - Bill Register'!$O$5:$O$18="Due Soon"))&gt;0</formula>
    </cfRule>
    <cfRule type="expression" priority="5" aboveAverage="0" equalAverage="0" bottom="0" percent="0" rank="0" text="" dxfId="3">
      <formula>AND(SUMPRODUCT(('03 - Bill Register'!$G$5:$G$18=$B$5)*1)&gt;0,SUMPRODUCT(('03 - Bill Register'!$G$5:$G$18=$B$5)*('03 - Bill Register'!$O$5:$O$18&lt;&gt;"Paid"))=0)</formula>
    </cfRule>
    <cfRule type="expression" priority="6" aboveAverage="0" equalAverage="0" bottom="0" percent="0" rank="0" text="" dxfId="4">
      <formula>SUMPRODUCT(('03 - Bill Register'!$G$5:$G$18=$B$5)*('03 - Bill Register'!$O$5:$O$18="Upcoming"))&gt;0</formula>
    </cfRule>
  </conditionalFormatting>
  <conditionalFormatting sqref="C5:C6">
    <cfRule type="expression" priority="7" aboveAverage="0" equalAverage="0" bottom="0" percent="0" rank="0" text="" dxfId="0">
      <formula>SUMPRODUCT(('03 - Bill Register'!$G$5:$G$18=$C$5)*('03 - Bill Register'!$O$5:$O$18="Overdue"))&gt;0</formula>
    </cfRule>
    <cfRule type="expression" priority="8" aboveAverage="0" equalAverage="0" bottom="0" percent="0" rank="0" text="" dxfId="1">
      <formula>AND(SUMPRODUCT(('03 - Bill Register'!$G$5:$G$18=$C$5)*('03 - Bill Register'!$O$5:$O$18&lt;&gt;"Overdue"))&gt;0,SUMPRODUCT(('03 - Bill Register'!$G$5:$G$18=$C$5)*('03 - Bill Register'!$P$5:$P$18="Yes"))&gt;0)</formula>
    </cfRule>
    <cfRule type="expression" priority="9" aboveAverage="0" equalAverage="0" bottom="0" percent="0" rank="0" text="" dxfId="2">
      <formula>SUMPRODUCT(('03 - Bill Register'!$G$5:$G$18=$C$5)*('03 - Bill Register'!$O$5:$O$18="Due Soon"))&gt;0</formula>
    </cfRule>
    <cfRule type="expression" priority="10" aboveAverage="0" equalAverage="0" bottom="0" percent="0" rank="0" text="" dxfId="3">
      <formula>AND(SUMPRODUCT(('03 - Bill Register'!$G$5:$G$18=$C$5)*1)&gt;0,SUMPRODUCT(('03 - Bill Register'!$G$5:$G$18=$C$5)*('03 - Bill Register'!$O$5:$O$18&lt;&gt;"Paid"))=0)</formula>
    </cfRule>
    <cfRule type="expression" priority="11" aboveAverage="0" equalAverage="0" bottom="0" percent="0" rank="0" text="" dxfId="4">
      <formula>SUMPRODUCT(('03 - Bill Register'!$G$5:$G$18=$C$5)*('03 - Bill Register'!$O$5:$O$18="Upcoming"))&gt;0</formula>
    </cfRule>
  </conditionalFormatting>
  <conditionalFormatting sqref="D5:D6">
    <cfRule type="expression" priority="12" aboveAverage="0" equalAverage="0" bottom="0" percent="0" rank="0" text="" dxfId="0">
      <formula>SUMPRODUCT(('03 - Bill Register'!$G$5:$G$18=$D$5)*('03 - Bill Register'!$O$5:$O$18="Overdue"))&gt;0</formula>
    </cfRule>
    <cfRule type="expression" priority="13" aboveAverage="0" equalAverage="0" bottom="0" percent="0" rank="0" text="" dxfId="1">
      <formula>AND(SUMPRODUCT(('03 - Bill Register'!$G$5:$G$18=$D$5)*('03 - Bill Register'!$O$5:$O$18&lt;&gt;"Overdue"))&gt;0,SUMPRODUCT(('03 - Bill Register'!$G$5:$G$18=$D$5)*('03 - Bill Register'!$P$5:$P$18="Yes"))&gt;0)</formula>
    </cfRule>
    <cfRule type="expression" priority="14" aboveAverage="0" equalAverage="0" bottom="0" percent="0" rank="0" text="" dxfId="2">
      <formula>SUMPRODUCT(('03 - Bill Register'!$G$5:$G$18=$D$5)*('03 - Bill Register'!$O$5:$O$18="Due Soon"))&gt;0</formula>
    </cfRule>
    <cfRule type="expression" priority="15" aboveAverage="0" equalAverage="0" bottom="0" percent="0" rank="0" text="" dxfId="3">
      <formula>AND(SUMPRODUCT(('03 - Bill Register'!$G$5:$G$18=$D$5)*1)&gt;0,SUMPRODUCT(('03 - Bill Register'!$G$5:$G$18=$D$5)*('03 - Bill Register'!$O$5:$O$18&lt;&gt;"Paid"))=0)</formula>
    </cfRule>
    <cfRule type="expression" priority="16" aboveAverage="0" equalAverage="0" bottom="0" percent="0" rank="0" text="" dxfId="4">
      <formula>SUMPRODUCT(('03 - Bill Register'!$G$5:$G$18=$D$5)*('03 - Bill Register'!$O$5:$O$18="Upcoming"))&gt;0</formula>
    </cfRule>
  </conditionalFormatting>
  <conditionalFormatting sqref="E5:E6">
    <cfRule type="expression" priority="17" aboveAverage="0" equalAverage="0" bottom="0" percent="0" rank="0" text="" dxfId="0">
      <formula>SUMPRODUCT(('03 - Bill Register'!$G$5:$G$18=$E$5)*('03 - Bill Register'!$O$5:$O$18="Overdue"))&gt;0</formula>
    </cfRule>
    <cfRule type="expression" priority="18" aboveAverage="0" equalAverage="0" bottom="0" percent="0" rank="0" text="" dxfId="1">
      <formula>AND(SUMPRODUCT(('03 - Bill Register'!$G$5:$G$18=$E$5)*('03 - Bill Register'!$O$5:$O$18&lt;&gt;"Overdue"))&gt;0,SUMPRODUCT(('03 - Bill Register'!$G$5:$G$18=$E$5)*('03 - Bill Register'!$P$5:$P$18="Yes"))&gt;0)</formula>
    </cfRule>
    <cfRule type="expression" priority="19" aboveAverage="0" equalAverage="0" bottom="0" percent="0" rank="0" text="" dxfId="2">
      <formula>SUMPRODUCT(('03 - Bill Register'!$G$5:$G$18=$E$5)*('03 - Bill Register'!$O$5:$O$18="Due Soon"))&gt;0</formula>
    </cfRule>
    <cfRule type="expression" priority="20" aboveAverage="0" equalAverage="0" bottom="0" percent="0" rank="0" text="" dxfId="3">
      <formula>AND(SUMPRODUCT(('03 - Bill Register'!$G$5:$G$18=$E$5)*1)&gt;0,SUMPRODUCT(('03 - Bill Register'!$G$5:$G$18=$E$5)*('03 - Bill Register'!$O$5:$O$18&lt;&gt;"Paid"))=0)</formula>
    </cfRule>
    <cfRule type="expression" priority="21" aboveAverage="0" equalAverage="0" bottom="0" percent="0" rank="0" text="" dxfId="4">
      <formula>SUMPRODUCT(('03 - Bill Register'!$G$5:$G$18=$E$5)*('03 - Bill Register'!$O$5:$O$18="Upcoming"))&gt;0</formula>
    </cfRule>
  </conditionalFormatting>
  <conditionalFormatting sqref="F5:F6">
    <cfRule type="expression" priority="22" aboveAverage="0" equalAverage="0" bottom="0" percent="0" rank="0" text="" dxfId="0">
      <formula>SUMPRODUCT(('03 - Bill Register'!$G$5:$G$18=$F$5)*('03 - Bill Register'!$O$5:$O$18="Overdue"))&gt;0</formula>
    </cfRule>
    <cfRule type="expression" priority="23" aboveAverage="0" equalAverage="0" bottom="0" percent="0" rank="0" text="" dxfId="1">
      <formula>AND(SUMPRODUCT(('03 - Bill Register'!$G$5:$G$18=$F$5)*('03 - Bill Register'!$O$5:$O$18&lt;&gt;"Overdue"))&gt;0,SUMPRODUCT(('03 - Bill Register'!$G$5:$G$18=$F$5)*('03 - Bill Register'!$P$5:$P$18="Yes"))&gt;0)</formula>
    </cfRule>
    <cfRule type="expression" priority="24" aboveAverage="0" equalAverage="0" bottom="0" percent="0" rank="0" text="" dxfId="2">
      <formula>SUMPRODUCT(('03 - Bill Register'!$G$5:$G$18=$F$5)*('03 - Bill Register'!$O$5:$O$18="Due Soon"))&gt;0</formula>
    </cfRule>
    <cfRule type="expression" priority="25" aboveAverage="0" equalAverage="0" bottom="0" percent="0" rank="0" text="" dxfId="3">
      <formula>AND(SUMPRODUCT(('03 - Bill Register'!$G$5:$G$18=$F$5)*1)&gt;0,SUMPRODUCT(('03 - Bill Register'!$G$5:$G$18=$F$5)*('03 - Bill Register'!$O$5:$O$18&lt;&gt;"Paid"))=0)</formula>
    </cfRule>
    <cfRule type="expression" priority="26" aboveAverage="0" equalAverage="0" bottom="0" percent="0" rank="0" text="" dxfId="4">
      <formula>SUMPRODUCT(('03 - Bill Register'!$G$5:$G$18=$F$5)*('03 - Bill Register'!$O$5:$O$18="Upcoming"))&gt;0</formula>
    </cfRule>
  </conditionalFormatting>
  <conditionalFormatting sqref="G5:G6">
    <cfRule type="expression" priority="27" aboveAverage="0" equalAverage="0" bottom="0" percent="0" rank="0" text="" dxfId="0">
      <formula>SUMPRODUCT(('03 - Bill Register'!$G$5:$G$18=$G$5)*('03 - Bill Register'!$O$5:$O$18="Overdue"))&gt;0</formula>
    </cfRule>
    <cfRule type="expression" priority="28" aboveAverage="0" equalAverage="0" bottom="0" percent="0" rank="0" text="" dxfId="1">
      <formula>AND(SUMPRODUCT(('03 - Bill Register'!$G$5:$G$18=$G$5)*('03 - Bill Register'!$O$5:$O$18&lt;&gt;"Overdue"))&gt;0,SUMPRODUCT(('03 - Bill Register'!$G$5:$G$18=$G$5)*('03 - Bill Register'!$P$5:$P$18="Yes"))&gt;0)</formula>
    </cfRule>
    <cfRule type="expression" priority="29" aboveAverage="0" equalAverage="0" bottom="0" percent="0" rank="0" text="" dxfId="2">
      <formula>SUMPRODUCT(('03 - Bill Register'!$G$5:$G$18=$G$5)*('03 - Bill Register'!$O$5:$O$18="Due Soon"))&gt;0</formula>
    </cfRule>
    <cfRule type="expression" priority="30" aboveAverage="0" equalAverage="0" bottom="0" percent="0" rank="0" text="" dxfId="3">
      <formula>AND(SUMPRODUCT(('03 - Bill Register'!$G$5:$G$18=$G$5)*1)&gt;0,SUMPRODUCT(('03 - Bill Register'!$G$5:$G$18=$G$5)*('03 - Bill Register'!$O$5:$O$18&lt;&gt;"Paid"))=0)</formula>
    </cfRule>
    <cfRule type="expression" priority="31" aboveAverage="0" equalAverage="0" bottom="0" percent="0" rank="0" text="" dxfId="4">
      <formula>SUMPRODUCT(('03 - Bill Register'!$G$5:$G$18=$G$5)*('03 - Bill Register'!$O$5:$O$18="Upcoming"))&gt;0</formula>
    </cfRule>
  </conditionalFormatting>
  <conditionalFormatting sqref="H5:H6">
    <cfRule type="expression" priority="32" aboveAverage="0" equalAverage="0" bottom="0" percent="0" rank="0" text="" dxfId="0">
      <formula>SUMPRODUCT(('03 - Bill Register'!$G$5:$G$18=$H$5)*('03 - Bill Register'!$O$5:$O$18="Overdue"))&gt;0</formula>
    </cfRule>
    <cfRule type="expression" priority="33" aboveAverage="0" equalAverage="0" bottom="0" percent="0" rank="0" text="" dxfId="1">
      <formula>AND(SUMPRODUCT(('03 - Bill Register'!$G$5:$G$18=$H$5)*('03 - Bill Register'!$O$5:$O$18&lt;&gt;"Overdue"))&gt;0,SUMPRODUCT(('03 - Bill Register'!$G$5:$G$18=$H$5)*('03 - Bill Register'!$P$5:$P$18="Yes"))&gt;0)</formula>
    </cfRule>
    <cfRule type="expression" priority="34" aboveAverage="0" equalAverage="0" bottom="0" percent="0" rank="0" text="" dxfId="2">
      <formula>SUMPRODUCT(('03 - Bill Register'!$G$5:$G$18=$H$5)*('03 - Bill Register'!$O$5:$O$18="Due Soon"))&gt;0</formula>
    </cfRule>
    <cfRule type="expression" priority="35" aboveAverage="0" equalAverage="0" bottom="0" percent="0" rank="0" text="" dxfId="3">
      <formula>AND(SUMPRODUCT(('03 - Bill Register'!$G$5:$G$18=$H$5)*1)&gt;0,SUMPRODUCT(('03 - Bill Register'!$G$5:$G$18=$H$5)*('03 - Bill Register'!$O$5:$O$18&lt;&gt;"Paid"))=0)</formula>
    </cfRule>
    <cfRule type="expression" priority="36" aboveAverage="0" equalAverage="0" bottom="0" percent="0" rank="0" text="" dxfId="4">
      <formula>SUMPRODUCT(('03 - Bill Register'!$G$5:$G$18=$H$5)*('03 - Bill Register'!$O$5:$O$18="Upcoming"))&gt;0</formula>
    </cfRule>
  </conditionalFormatting>
  <conditionalFormatting sqref="B7:B8">
    <cfRule type="expression" priority="37" aboveAverage="0" equalAverage="0" bottom="0" percent="0" rank="0" text="" dxfId="0">
      <formula>SUMPRODUCT(('03 - Bill Register'!$G$5:$G$18=$B$7)*('03 - Bill Register'!$O$5:$O$18="Overdue"))&gt;0</formula>
    </cfRule>
    <cfRule type="expression" priority="38" aboveAverage="0" equalAverage="0" bottom="0" percent="0" rank="0" text="" dxfId="1">
      <formula>AND(SUMPRODUCT(('03 - Bill Register'!$G$5:$G$18=$B$7)*('03 - Bill Register'!$O$5:$O$18&lt;&gt;"Overdue"))&gt;0,SUMPRODUCT(('03 - Bill Register'!$G$5:$G$18=$B$7)*('03 - Bill Register'!$P$5:$P$18="Yes"))&gt;0)</formula>
    </cfRule>
    <cfRule type="expression" priority="39" aboveAverage="0" equalAverage="0" bottom="0" percent="0" rank="0" text="" dxfId="2">
      <formula>SUMPRODUCT(('03 - Bill Register'!$G$5:$G$18=$B$7)*('03 - Bill Register'!$O$5:$O$18="Due Soon"))&gt;0</formula>
    </cfRule>
    <cfRule type="expression" priority="40" aboveAverage="0" equalAverage="0" bottom="0" percent="0" rank="0" text="" dxfId="3">
      <formula>AND(SUMPRODUCT(('03 - Bill Register'!$G$5:$G$18=$B$7)*1)&gt;0,SUMPRODUCT(('03 - Bill Register'!$G$5:$G$18=$B$7)*('03 - Bill Register'!$O$5:$O$18&lt;&gt;"Paid"))=0)</formula>
    </cfRule>
    <cfRule type="expression" priority="41" aboveAverage="0" equalAverage="0" bottom="0" percent="0" rank="0" text="" dxfId="4">
      <formula>SUMPRODUCT(('03 - Bill Register'!$G$5:$G$18=$B$7)*('03 - Bill Register'!$O$5:$O$18="Upcoming"))&gt;0</formula>
    </cfRule>
  </conditionalFormatting>
  <conditionalFormatting sqref="C7:C8">
    <cfRule type="expression" priority="42" aboveAverage="0" equalAverage="0" bottom="0" percent="0" rank="0" text="" dxfId="0">
      <formula>SUMPRODUCT(('03 - Bill Register'!$G$5:$G$18=$C$7)*('03 - Bill Register'!$O$5:$O$18="Overdue"))&gt;0</formula>
    </cfRule>
    <cfRule type="expression" priority="43" aboveAverage="0" equalAverage="0" bottom="0" percent="0" rank="0" text="" dxfId="1">
      <formula>AND(SUMPRODUCT(('03 - Bill Register'!$G$5:$G$18=$C$7)*('03 - Bill Register'!$O$5:$O$18&lt;&gt;"Overdue"))&gt;0,SUMPRODUCT(('03 - Bill Register'!$G$5:$G$18=$C$7)*('03 - Bill Register'!$P$5:$P$18="Yes"))&gt;0)</formula>
    </cfRule>
    <cfRule type="expression" priority="44" aboveAverage="0" equalAverage="0" bottom="0" percent="0" rank="0" text="" dxfId="2">
      <formula>SUMPRODUCT(('03 - Bill Register'!$G$5:$G$18=$C$7)*('03 - Bill Register'!$O$5:$O$18="Due Soon"))&gt;0</formula>
    </cfRule>
    <cfRule type="expression" priority="45" aboveAverage="0" equalAverage="0" bottom="0" percent="0" rank="0" text="" dxfId="3">
      <formula>AND(SUMPRODUCT(('03 - Bill Register'!$G$5:$G$18=$C$7)*1)&gt;0,SUMPRODUCT(('03 - Bill Register'!$G$5:$G$18=$C$7)*('03 - Bill Register'!$O$5:$O$18&lt;&gt;"Paid"))=0)</formula>
    </cfRule>
    <cfRule type="expression" priority="46" aboveAverage="0" equalAverage="0" bottom="0" percent="0" rank="0" text="" dxfId="4">
      <formula>SUMPRODUCT(('03 - Bill Register'!$G$5:$G$18=$C$7)*('03 - Bill Register'!$O$5:$O$18="Upcoming"))&gt;0</formula>
    </cfRule>
  </conditionalFormatting>
  <conditionalFormatting sqref="D7:D8">
    <cfRule type="expression" priority="47" aboveAverage="0" equalAverage="0" bottom="0" percent="0" rank="0" text="" dxfId="0">
      <formula>SUMPRODUCT(('03 - Bill Register'!$G$5:$G$18=$D$7)*('03 - Bill Register'!$O$5:$O$18="Overdue"))&gt;0</formula>
    </cfRule>
    <cfRule type="expression" priority="48" aboveAverage="0" equalAverage="0" bottom="0" percent="0" rank="0" text="" dxfId="1">
      <formula>AND(SUMPRODUCT(('03 - Bill Register'!$G$5:$G$18=$D$7)*('03 - Bill Register'!$O$5:$O$18&lt;&gt;"Overdue"))&gt;0,SUMPRODUCT(('03 - Bill Register'!$G$5:$G$18=$D$7)*('03 - Bill Register'!$P$5:$P$18="Yes"))&gt;0)</formula>
    </cfRule>
    <cfRule type="expression" priority="49" aboveAverage="0" equalAverage="0" bottom="0" percent="0" rank="0" text="" dxfId="2">
      <formula>SUMPRODUCT(('03 - Bill Register'!$G$5:$G$18=$D$7)*('03 - Bill Register'!$O$5:$O$18="Due Soon"))&gt;0</formula>
    </cfRule>
    <cfRule type="expression" priority="50" aboveAverage="0" equalAverage="0" bottom="0" percent="0" rank="0" text="" dxfId="3">
      <formula>AND(SUMPRODUCT(('03 - Bill Register'!$G$5:$G$18=$D$7)*1)&gt;0,SUMPRODUCT(('03 - Bill Register'!$G$5:$G$18=$D$7)*('03 - Bill Register'!$O$5:$O$18&lt;&gt;"Paid"))=0)</formula>
    </cfRule>
    <cfRule type="expression" priority="51" aboveAverage="0" equalAverage="0" bottom="0" percent="0" rank="0" text="" dxfId="4">
      <formula>SUMPRODUCT(('03 - Bill Register'!$G$5:$G$18=$D$7)*('03 - Bill Register'!$O$5:$O$18="Upcoming"))&gt;0</formula>
    </cfRule>
  </conditionalFormatting>
  <conditionalFormatting sqref="E7:E8">
    <cfRule type="expression" priority="52" aboveAverage="0" equalAverage="0" bottom="0" percent="0" rank="0" text="" dxfId="0">
      <formula>SUMPRODUCT(('03 - Bill Register'!$G$5:$G$18=$E$7)*('03 - Bill Register'!$O$5:$O$18="Overdue"))&gt;0</formula>
    </cfRule>
    <cfRule type="expression" priority="53" aboveAverage="0" equalAverage="0" bottom="0" percent="0" rank="0" text="" dxfId="1">
      <formula>AND(SUMPRODUCT(('03 - Bill Register'!$G$5:$G$18=$E$7)*('03 - Bill Register'!$O$5:$O$18&lt;&gt;"Overdue"))&gt;0,SUMPRODUCT(('03 - Bill Register'!$G$5:$G$18=$E$7)*('03 - Bill Register'!$P$5:$P$18="Yes"))&gt;0)</formula>
    </cfRule>
    <cfRule type="expression" priority="54" aboveAverage="0" equalAverage="0" bottom="0" percent="0" rank="0" text="" dxfId="2">
      <formula>SUMPRODUCT(('03 - Bill Register'!$G$5:$G$18=$E$7)*('03 - Bill Register'!$O$5:$O$18="Due Soon"))&gt;0</formula>
    </cfRule>
    <cfRule type="expression" priority="55" aboveAverage="0" equalAverage="0" bottom="0" percent="0" rank="0" text="" dxfId="3">
      <formula>AND(SUMPRODUCT(('03 - Bill Register'!$G$5:$G$18=$E$7)*1)&gt;0,SUMPRODUCT(('03 - Bill Register'!$G$5:$G$18=$E$7)*('03 - Bill Register'!$O$5:$O$18&lt;&gt;"Paid"))=0)</formula>
    </cfRule>
    <cfRule type="expression" priority="56" aboveAverage="0" equalAverage="0" bottom="0" percent="0" rank="0" text="" dxfId="4">
      <formula>SUMPRODUCT(('03 - Bill Register'!$G$5:$G$18=$E$7)*('03 - Bill Register'!$O$5:$O$18="Upcoming"))&gt;0</formula>
    </cfRule>
  </conditionalFormatting>
  <conditionalFormatting sqref="F7:F8">
    <cfRule type="expression" priority="57" aboveAverage="0" equalAverage="0" bottom="0" percent="0" rank="0" text="" dxfId="0">
      <formula>SUMPRODUCT(('03 - Bill Register'!$G$5:$G$18=$F$7)*('03 - Bill Register'!$O$5:$O$18="Overdue"))&gt;0</formula>
    </cfRule>
    <cfRule type="expression" priority="58" aboveAverage="0" equalAverage="0" bottom="0" percent="0" rank="0" text="" dxfId="1">
      <formula>AND(SUMPRODUCT(('03 - Bill Register'!$G$5:$G$18=$F$7)*('03 - Bill Register'!$O$5:$O$18&lt;&gt;"Overdue"))&gt;0,SUMPRODUCT(('03 - Bill Register'!$G$5:$G$18=$F$7)*('03 - Bill Register'!$P$5:$P$18="Yes"))&gt;0)</formula>
    </cfRule>
    <cfRule type="expression" priority="59" aboveAverage="0" equalAverage="0" bottom="0" percent="0" rank="0" text="" dxfId="2">
      <formula>SUMPRODUCT(('03 - Bill Register'!$G$5:$G$18=$F$7)*('03 - Bill Register'!$O$5:$O$18="Due Soon"))&gt;0</formula>
    </cfRule>
    <cfRule type="expression" priority="60" aboveAverage="0" equalAverage="0" bottom="0" percent="0" rank="0" text="" dxfId="3">
      <formula>AND(SUMPRODUCT(('03 - Bill Register'!$G$5:$G$18=$F$7)*1)&gt;0,SUMPRODUCT(('03 - Bill Register'!$G$5:$G$18=$F$7)*('03 - Bill Register'!$O$5:$O$18&lt;&gt;"Paid"))=0)</formula>
    </cfRule>
    <cfRule type="expression" priority="61" aboveAverage="0" equalAverage="0" bottom="0" percent="0" rank="0" text="" dxfId="4">
      <formula>SUMPRODUCT(('03 - Bill Register'!$G$5:$G$18=$F$7)*('03 - Bill Register'!$O$5:$O$18="Upcoming"))&gt;0</formula>
    </cfRule>
  </conditionalFormatting>
  <conditionalFormatting sqref="G7:G8">
    <cfRule type="expression" priority="62" aboveAverage="0" equalAverage="0" bottom="0" percent="0" rank="0" text="" dxfId="0">
      <formula>SUMPRODUCT(('03 - Bill Register'!$G$5:$G$18=$G$7)*('03 - Bill Register'!$O$5:$O$18="Overdue"))&gt;0</formula>
    </cfRule>
    <cfRule type="expression" priority="63" aboveAverage="0" equalAverage="0" bottom="0" percent="0" rank="0" text="" dxfId="1">
      <formula>AND(SUMPRODUCT(('03 - Bill Register'!$G$5:$G$18=$G$7)*('03 - Bill Register'!$O$5:$O$18&lt;&gt;"Overdue"))&gt;0,SUMPRODUCT(('03 - Bill Register'!$G$5:$G$18=$G$7)*('03 - Bill Register'!$P$5:$P$18="Yes"))&gt;0)</formula>
    </cfRule>
    <cfRule type="expression" priority="64" aboveAverage="0" equalAverage="0" bottom="0" percent="0" rank="0" text="" dxfId="2">
      <formula>SUMPRODUCT(('03 - Bill Register'!$G$5:$G$18=$G$7)*('03 - Bill Register'!$O$5:$O$18="Due Soon"))&gt;0</formula>
    </cfRule>
    <cfRule type="expression" priority="65" aboveAverage="0" equalAverage="0" bottom="0" percent="0" rank="0" text="" dxfId="3">
      <formula>AND(SUMPRODUCT(('03 - Bill Register'!$G$5:$G$18=$G$7)*1)&gt;0,SUMPRODUCT(('03 - Bill Register'!$G$5:$G$18=$G$7)*('03 - Bill Register'!$O$5:$O$18&lt;&gt;"Paid"))=0)</formula>
    </cfRule>
    <cfRule type="expression" priority="66" aboveAverage="0" equalAverage="0" bottom="0" percent="0" rank="0" text="" dxfId="4">
      <formula>SUMPRODUCT(('03 - Bill Register'!$G$5:$G$18=$G$7)*('03 - Bill Register'!$O$5:$O$18="Upcoming"))&gt;0</formula>
    </cfRule>
  </conditionalFormatting>
  <conditionalFormatting sqref="H7:H8">
    <cfRule type="expression" priority="67" aboveAverage="0" equalAverage="0" bottom="0" percent="0" rank="0" text="" dxfId="0">
      <formula>SUMPRODUCT(('03 - Bill Register'!$G$5:$G$18=$H$7)*('03 - Bill Register'!$O$5:$O$18="Overdue"))&gt;0</formula>
    </cfRule>
    <cfRule type="expression" priority="68" aboveAverage="0" equalAverage="0" bottom="0" percent="0" rank="0" text="" dxfId="1">
      <formula>AND(SUMPRODUCT(('03 - Bill Register'!$G$5:$G$18=$H$7)*('03 - Bill Register'!$O$5:$O$18&lt;&gt;"Overdue"))&gt;0,SUMPRODUCT(('03 - Bill Register'!$G$5:$G$18=$H$7)*('03 - Bill Register'!$P$5:$P$18="Yes"))&gt;0)</formula>
    </cfRule>
    <cfRule type="expression" priority="69" aboveAverage="0" equalAverage="0" bottom="0" percent="0" rank="0" text="" dxfId="2">
      <formula>SUMPRODUCT(('03 - Bill Register'!$G$5:$G$18=$H$7)*('03 - Bill Register'!$O$5:$O$18="Due Soon"))&gt;0</formula>
    </cfRule>
    <cfRule type="expression" priority="70" aboveAverage="0" equalAverage="0" bottom="0" percent="0" rank="0" text="" dxfId="3">
      <formula>AND(SUMPRODUCT(('03 - Bill Register'!$G$5:$G$18=$H$7)*1)&gt;0,SUMPRODUCT(('03 - Bill Register'!$G$5:$G$18=$H$7)*('03 - Bill Register'!$O$5:$O$18&lt;&gt;"Paid"))=0)</formula>
    </cfRule>
    <cfRule type="expression" priority="71" aboveAverage="0" equalAverage="0" bottom="0" percent="0" rank="0" text="" dxfId="4">
      <formula>SUMPRODUCT(('03 - Bill Register'!$G$5:$G$18=$H$7)*('03 - Bill Register'!$O$5:$O$18="Upcoming"))&gt;0</formula>
    </cfRule>
  </conditionalFormatting>
  <conditionalFormatting sqref="B9:B10">
    <cfRule type="expression" priority="72" aboveAverage="0" equalAverage="0" bottom="0" percent="0" rank="0" text="" dxfId="0">
      <formula>SUMPRODUCT(('03 - Bill Register'!$G$5:$G$18=$B$9)*('03 - Bill Register'!$O$5:$O$18="Overdue"))&gt;0</formula>
    </cfRule>
    <cfRule type="expression" priority="73" aboveAverage="0" equalAverage="0" bottom="0" percent="0" rank="0" text="" dxfId="1">
      <formula>AND(SUMPRODUCT(('03 - Bill Register'!$G$5:$G$18=$B$9)*('03 - Bill Register'!$O$5:$O$18&lt;&gt;"Overdue"))&gt;0,SUMPRODUCT(('03 - Bill Register'!$G$5:$G$18=$B$9)*('03 - Bill Register'!$P$5:$P$18="Yes"))&gt;0)</formula>
    </cfRule>
    <cfRule type="expression" priority="74" aboveAverage="0" equalAverage="0" bottom="0" percent="0" rank="0" text="" dxfId="2">
      <formula>SUMPRODUCT(('03 - Bill Register'!$G$5:$G$18=$B$9)*('03 - Bill Register'!$O$5:$O$18="Due Soon"))&gt;0</formula>
    </cfRule>
    <cfRule type="expression" priority="75" aboveAverage="0" equalAverage="0" bottom="0" percent="0" rank="0" text="" dxfId="3">
      <formula>AND(SUMPRODUCT(('03 - Bill Register'!$G$5:$G$18=$B$9)*1)&gt;0,SUMPRODUCT(('03 - Bill Register'!$G$5:$G$18=$B$9)*('03 - Bill Register'!$O$5:$O$18&lt;&gt;"Paid"))=0)</formula>
    </cfRule>
    <cfRule type="expression" priority="76" aboveAverage="0" equalAverage="0" bottom="0" percent="0" rank="0" text="" dxfId="4">
      <formula>SUMPRODUCT(('03 - Bill Register'!$G$5:$G$18=$B$9)*('03 - Bill Register'!$O$5:$O$18="Upcoming"))&gt;0</formula>
    </cfRule>
  </conditionalFormatting>
  <conditionalFormatting sqref="C9:C10">
    <cfRule type="expression" priority="77" aboveAverage="0" equalAverage="0" bottom="0" percent="0" rank="0" text="" dxfId="0">
      <formula>SUMPRODUCT(('03 - Bill Register'!$G$5:$G$18=$C$9)*('03 - Bill Register'!$O$5:$O$18="Overdue"))&gt;0</formula>
    </cfRule>
    <cfRule type="expression" priority="78" aboveAverage="0" equalAverage="0" bottom="0" percent="0" rank="0" text="" dxfId="1">
      <formula>AND(SUMPRODUCT(('03 - Bill Register'!$G$5:$G$18=$C$9)*('03 - Bill Register'!$O$5:$O$18&lt;&gt;"Overdue"))&gt;0,SUMPRODUCT(('03 - Bill Register'!$G$5:$G$18=$C$9)*('03 - Bill Register'!$P$5:$P$18="Yes"))&gt;0)</formula>
    </cfRule>
    <cfRule type="expression" priority="79" aboveAverage="0" equalAverage="0" bottom="0" percent="0" rank="0" text="" dxfId="2">
      <formula>SUMPRODUCT(('03 - Bill Register'!$G$5:$G$18=$C$9)*('03 - Bill Register'!$O$5:$O$18="Due Soon"))&gt;0</formula>
    </cfRule>
    <cfRule type="expression" priority="80" aboveAverage="0" equalAverage="0" bottom="0" percent="0" rank="0" text="" dxfId="3">
      <formula>AND(SUMPRODUCT(('03 - Bill Register'!$G$5:$G$18=$C$9)*1)&gt;0,SUMPRODUCT(('03 - Bill Register'!$G$5:$G$18=$C$9)*('03 - Bill Register'!$O$5:$O$18&lt;&gt;"Paid"))=0)</formula>
    </cfRule>
    <cfRule type="expression" priority="81" aboveAverage="0" equalAverage="0" bottom="0" percent="0" rank="0" text="" dxfId="4">
      <formula>SUMPRODUCT(('03 - Bill Register'!$G$5:$G$18=$C$9)*('03 - Bill Register'!$O$5:$O$18="Upcoming"))&gt;0</formula>
    </cfRule>
  </conditionalFormatting>
  <conditionalFormatting sqref="D9:D10">
    <cfRule type="expression" priority="82" aboveAverage="0" equalAverage="0" bottom="0" percent="0" rank="0" text="" dxfId="0">
      <formula>SUMPRODUCT(('03 - Bill Register'!$G$5:$G$18=$D$9)*('03 - Bill Register'!$O$5:$O$18="Overdue"))&gt;0</formula>
    </cfRule>
    <cfRule type="expression" priority="83" aboveAverage="0" equalAverage="0" bottom="0" percent="0" rank="0" text="" dxfId="1">
      <formula>AND(SUMPRODUCT(('03 - Bill Register'!$G$5:$G$18=$D$9)*('03 - Bill Register'!$O$5:$O$18&lt;&gt;"Overdue"))&gt;0,SUMPRODUCT(('03 - Bill Register'!$G$5:$G$18=$D$9)*('03 - Bill Register'!$P$5:$P$18="Yes"))&gt;0)</formula>
    </cfRule>
    <cfRule type="expression" priority="84" aboveAverage="0" equalAverage="0" bottom="0" percent="0" rank="0" text="" dxfId="2">
      <formula>SUMPRODUCT(('03 - Bill Register'!$G$5:$G$18=$D$9)*('03 - Bill Register'!$O$5:$O$18="Due Soon"))&gt;0</formula>
    </cfRule>
    <cfRule type="expression" priority="85" aboveAverage="0" equalAverage="0" bottom="0" percent="0" rank="0" text="" dxfId="3">
      <formula>AND(SUMPRODUCT(('03 - Bill Register'!$G$5:$G$18=$D$9)*1)&gt;0,SUMPRODUCT(('03 - Bill Register'!$G$5:$G$18=$D$9)*('03 - Bill Register'!$O$5:$O$18&lt;&gt;"Paid"))=0)</formula>
    </cfRule>
    <cfRule type="expression" priority="86" aboveAverage="0" equalAverage="0" bottom="0" percent="0" rank="0" text="" dxfId="4">
      <formula>SUMPRODUCT(('03 - Bill Register'!$G$5:$G$18=$D$9)*('03 - Bill Register'!$O$5:$O$18="Upcoming"))&gt;0</formula>
    </cfRule>
  </conditionalFormatting>
  <conditionalFormatting sqref="E9:E10">
    <cfRule type="expression" priority="87" aboveAverage="0" equalAverage="0" bottom="0" percent="0" rank="0" text="" dxfId="0">
      <formula>SUMPRODUCT(('03 - Bill Register'!$G$5:$G$18=$E$9)*('03 - Bill Register'!$O$5:$O$18="Overdue"))&gt;0</formula>
    </cfRule>
    <cfRule type="expression" priority="88" aboveAverage="0" equalAverage="0" bottom="0" percent="0" rank="0" text="" dxfId="1">
      <formula>AND(SUMPRODUCT(('03 - Bill Register'!$G$5:$G$18=$E$9)*('03 - Bill Register'!$O$5:$O$18&lt;&gt;"Overdue"))&gt;0,SUMPRODUCT(('03 - Bill Register'!$G$5:$G$18=$E$9)*('03 - Bill Register'!$P$5:$P$18="Yes"))&gt;0)</formula>
    </cfRule>
    <cfRule type="expression" priority="89" aboveAverage="0" equalAverage="0" bottom="0" percent="0" rank="0" text="" dxfId="2">
      <formula>SUMPRODUCT(('03 - Bill Register'!$G$5:$G$18=$E$9)*('03 - Bill Register'!$O$5:$O$18="Due Soon"))&gt;0</formula>
    </cfRule>
    <cfRule type="expression" priority="90" aboveAverage="0" equalAverage="0" bottom="0" percent="0" rank="0" text="" dxfId="3">
      <formula>AND(SUMPRODUCT(('03 - Bill Register'!$G$5:$G$18=$E$9)*1)&gt;0,SUMPRODUCT(('03 - Bill Register'!$G$5:$G$18=$E$9)*('03 - Bill Register'!$O$5:$O$18&lt;&gt;"Paid"))=0)</formula>
    </cfRule>
    <cfRule type="expression" priority="91" aboveAverage="0" equalAverage="0" bottom="0" percent="0" rank="0" text="" dxfId="4">
      <formula>SUMPRODUCT(('03 - Bill Register'!$G$5:$G$18=$E$9)*('03 - Bill Register'!$O$5:$O$18="Upcoming"))&gt;0</formula>
    </cfRule>
  </conditionalFormatting>
  <conditionalFormatting sqref="F9:F10">
    <cfRule type="expression" priority="92" aboveAverage="0" equalAverage="0" bottom="0" percent="0" rank="0" text="" dxfId="0">
      <formula>SUMPRODUCT(('03 - Bill Register'!$G$5:$G$18=$F$9)*('03 - Bill Register'!$O$5:$O$18="Overdue"))&gt;0</formula>
    </cfRule>
    <cfRule type="expression" priority="93" aboveAverage="0" equalAverage="0" bottom="0" percent="0" rank="0" text="" dxfId="1">
      <formula>AND(SUMPRODUCT(('03 - Bill Register'!$G$5:$G$18=$F$9)*('03 - Bill Register'!$O$5:$O$18&lt;&gt;"Overdue"))&gt;0,SUMPRODUCT(('03 - Bill Register'!$G$5:$G$18=$F$9)*('03 - Bill Register'!$P$5:$P$18="Yes"))&gt;0)</formula>
    </cfRule>
    <cfRule type="expression" priority="94" aboveAverage="0" equalAverage="0" bottom="0" percent="0" rank="0" text="" dxfId="2">
      <formula>SUMPRODUCT(('03 - Bill Register'!$G$5:$G$18=$F$9)*('03 - Bill Register'!$O$5:$O$18="Due Soon"))&gt;0</formula>
    </cfRule>
    <cfRule type="expression" priority="95" aboveAverage="0" equalAverage="0" bottom="0" percent="0" rank="0" text="" dxfId="3">
      <formula>AND(SUMPRODUCT(('03 - Bill Register'!$G$5:$G$18=$F$9)*1)&gt;0,SUMPRODUCT(('03 - Bill Register'!$G$5:$G$18=$F$9)*('03 - Bill Register'!$O$5:$O$18&lt;&gt;"Paid"))=0)</formula>
    </cfRule>
    <cfRule type="expression" priority="96" aboveAverage="0" equalAverage="0" bottom="0" percent="0" rank="0" text="" dxfId="4">
      <formula>SUMPRODUCT(('03 - Bill Register'!$G$5:$G$18=$F$9)*('03 - Bill Register'!$O$5:$O$18="Upcoming"))&gt;0</formula>
    </cfRule>
  </conditionalFormatting>
  <conditionalFormatting sqref="G9:G10">
    <cfRule type="expression" priority="97" aboveAverage="0" equalAverage="0" bottom="0" percent="0" rank="0" text="" dxfId="0">
      <formula>SUMPRODUCT(('03 - Bill Register'!$G$5:$G$18=$G$9)*('03 - Bill Register'!$O$5:$O$18="Overdue"))&gt;0</formula>
    </cfRule>
    <cfRule type="expression" priority="98" aboveAverage="0" equalAverage="0" bottom="0" percent="0" rank="0" text="" dxfId="1">
      <formula>AND(SUMPRODUCT(('03 - Bill Register'!$G$5:$G$18=$G$9)*('03 - Bill Register'!$O$5:$O$18&lt;&gt;"Overdue"))&gt;0,SUMPRODUCT(('03 - Bill Register'!$G$5:$G$18=$G$9)*('03 - Bill Register'!$P$5:$P$18="Yes"))&gt;0)</formula>
    </cfRule>
    <cfRule type="expression" priority="99" aboveAverage="0" equalAverage="0" bottom="0" percent="0" rank="0" text="" dxfId="2">
      <formula>SUMPRODUCT(('03 - Bill Register'!$G$5:$G$18=$G$9)*('03 - Bill Register'!$O$5:$O$18="Due Soon"))&gt;0</formula>
    </cfRule>
    <cfRule type="expression" priority="100" aboveAverage="0" equalAverage="0" bottom="0" percent="0" rank="0" text="" dxfId="3">
      <formula>AND(SUMPRODUCT(('03 - Bill Register'!$G$5:$G$18=$G$9)*1)&gt;0,SUMPRODUCT(('03 - Bill Register'!$G$5:$G$18=$G$9)*('03 - Bill Register'!$O$5:$O$18&lt;&gt;"Paid"))=0)</formula>
    </cfRule>
    <cfRule type="expression" priority="101" aboveAverage="0" equalAverage="0" bottom="0" percent="0" rank="0" text="" dxfId="4">
      <formula>SUMPRODUCT(('03 - Bill Register'!$G$5:$G$18=$G$9)*('03 - Bill Register'!$O$5:$O$18="Upcoming"))&gt;0</formula>
    </cfRule>
  </conditionalFormatting>
  <conditionalFormatting sqref="H9:H10">
    <cfRule type="expression" priority="102" aboveAverage="0" equalAverage="0" bottom="0" percent="0" rank="0" text="" dxfId="0">
      <formula>SUMPRODUCT(('03 - Bill Register'!$G$5:$G$18=$H$9)*('03 - Bill Register'!$O$5:$O$18="Overdue"))&gt;0</formula>
    </cfRule>
    <cfRule type="expression" priority="103" aboveAverage="0" equalAverage="0" bottom="0" percent="0" rank="0" text="" dxfId="1">
      <formula>AND(SUMPRODUCT(('03 - Bill Register'!$G$5:$G$18=$H$9)*('03 - Bill Register'!$O$5:$O$18&lt;&gt;"Overdue"))&gt;0,SUMPRODUCT(('03 - Bill Register'!$G$5:$G$18=$H$9)*('03 - Bill Register'!$P$5:$P$18="Yes"))&gt;0)</formula>
    </cfRule>
    <cfRule type="expression" priority="104" aboveAverage="0" equalAverage="0" bottom="0" percent="0" rank="0" text="" dxfId="2">
      <formula>SUMPRODUCT(('03 - Bill Register'!$G$5:$G$18=$H$9)*('03 - Bill Register'!$O$5:$O$18="Due Soon"))&gt;0</formula>
    </cfRule>
    <cfRule type="expression" priority="105" aboveAverage="0" equalAverage="0" bottom="0" percent="0" rank="0" text="" dxfId="3">
      <formula>AND(SUMPRODUCT(('03 - Bill Register'!$G$5:$G$18=$H$9)*1)&gt;0,SUMPRODUCT(('03 - Bill Register'!$G$5:$G$18=$H$9)*('03 - Bill Register'!$O$5:$O$18&lt;&gt;"Paid"))=0)</formula>
    </cfRule>
    <cfRule type="expression" priority="106" aboveAverage="0" equalAverage="0" bottom="0" percent="0" rank="0" text="" dxfId="4">
      <formula>SUMPRODUCT(('03 - Bill Register'!$G$5:$G$18=$H$9)*('03 - Bill Register'!$O$5:$O$18="Upcoming"))&gt;0</formula>
    </cfRule>
  </conditionalFormatting>
  <conditionalFormatting sqref="B11:B12">
    <cfRule type="expression" priority="107" aboveAverage="0" equalAverage="0" bottom="0" percent="0" rank="0" text="" dxfId="0">
      <formula>SUMPRODUCT(('03 - Bill Register'!$G$5:$G$18=$B$11)*('03 - Bill Register'!$O$5:$O$18="Overdue"))&gt;0</formula>
    </cfRule>
    <cfRule type="expression" priority="108" aboveAverage="0" equalAverage="0" bottom="0" percent="0" rank="0" text="" dxfId="1">
      <formula>AND(SUMPRODUCT(('03 - Bill Register'!$G$5:$G$18=$B$11)*('03 - Bill Register'!$O$5:$O$18&lt;&gt;"Overdue"))&gt;0,SUMPRODUCT(('03 - Bill Register'!$G$5:$G$18=$B$11)*('03 - Bill Register'!$P$5:$P$18="Yes"))&gt;0)</formula>
    </cfRule>
    <cfRule type="expression" priority="109" aboveAverage="0" equalAverage="0" bottom="0" percent="0" rank="0" text="" dxfId="2">
      <formula>SUMPRODUCT(('03 - Bill Register'!$G$5:$G$18=$B$11)*('03 - Bill Register'!$O$5:$O$18="Due Soon"))&gt;0</formula>
    </cfRule>
    <cfRule type="expression" priority="110" aboveAverage="0" equalAverage="0" bottom="0" percent="0" rank="0" text="" dxfId="3">
      <formula>AND(SUMPRODUCT(('03 - Bill Register'!$G$5:$G$18=$B$11)*1)&gt;0,SUMPRODUCT(('03 - Bill Register'!$G$5:$G$18=$B$11)*('03 - Bill Register'!$O$5:$O$18&lt;&gt;"Paid"))=0)</formula>
    </cfRule>
    <cfRule type="expression" priority="111" aboveAverage="0" equalAverage="0" bottom="0" percent="0" rank="0" text="" dxfId="4">
      <formula>SUMPRODUCT(('03 - Bill Register'!$G$5:$G$18=$B$11)*('03 - Bill Register'!$O$5:$O$18="Upcoming"))&gt;0</formula>
    </cfRule>
  </conditionalFormatting>
  <conditionalFormatting sqref="C11:C12">
    <cfRule type="expression" priority="112" aboveAverage="0" equalAverage="0" bottom="0" percent="0" rank="0" text="" dxfId="0">
      <formula>SUMPRODUCT(('03 - Bill Register'!$G$5:$G$18=$C$11)*('03 - Bill Register'!$O$5:$O$18="Overdue"))&gt;0</formula>
    </cfRule>
    <cfRule type="expression" priority="113" aboveAverage="0" equalAverage="0" bottom="0" percent="0" rank="0" text="" dxfId="1">
      <formula>AND(SUMPRODUCT(('03 - Bill Register'!$G$5:$G$18=$C$11)*('03 - Bill Register'!$O$5:$O$18&lt;&gt;"Overdue"))&gt;0,SUMPRODUCT(('03 - Bill Register'!$G$5:$G$18=$C$11)*('03 - Bill Register'!$P$5:$P$18="Yes"))&gt;0)</formula>
    </cfRule>
    <cfRule type="expression" priority="114" aboveAverage="0" equalAverage="0" bottom="0" percent="0" rank="0" text="" dxfId="2">
      <formula>SUMPRODUCT(('03 - Bill Register'!$G$5:$G$18=$C$11)*('03 - Bill Register'!$O$5:$O$18="Due Soon"))&gt;0</formula>
    </cfRule>
    <cfRule type="expression" priority="115" aboveAverage="0" equalAverage="0" bottom="0" percent="0" rank="0" text="" dxfId="3">
      <formula>AND(SUMPRODUCT(('03 - Bill Register'!$G$5:$G$18=$C$11)*1)&gt;0,SUMPRODUCT(('03 - Bill Register'!$G$5:$G$18=$C$11)*('03 - Bill Register'!$O$5:$O$18&lt;&gt;"Paid"))=0)</formula>
    </cfRule>
    <cfRule type="expression" priority="116" aboveAverage="0" equalAverage="0" bottom="0" percent="0" rank="0" text="" dxfId="4">
      <formula>SUMPRODUCT(('03 - Bill Register'!$G$5:$G$18=$C$11)*('03 - Bill Register'!$O$5:$O$18="Upcoming"))&gt;0</formula>
    </cfRule>
  </conditionalFormatting>
  <conditionalFormatting sqref="D11:D12">
    <cfRule type="expression" priority="117" aboveAverage="0" equalAverage="0" bottom="0" percent="0" rank="0" text="" dxfId="0">
      <formula>SUMPRODUCT(('03 - Bill Register'!$G$5:$G$18=$D$11)*('03 - Bill Register'!$O$5:$O$18="Overdue"))&gt;0</formula>
    </cfRule>
    <cfRule type="expression" priority="118" aboveAverage="0" equalAverage="0" bottom="0" percent="0" rank="0" text="" dxfId="1">
      <formula>AND(SUMPRODUCT(('03 - Bill Register'!$G$5:$G$18=$D$11)*('03 - Bill Register'!$O$5:$O$18&lt;&gt;"Overdue"))&gt;0,SUMPRODUCT(('03 - Bill Register'!$G$5:$G$18=$D$11)*('03 - Bill Register'!$P$5:$P$18="Yes"))&gt;0)</formula>
    </cfRule>
    <cfRule type="expression" priority="119" aboveAverage="0" equalAverage="0" bottom="0" percent="0" rank="0" text="" dxfId="2">
      <formula>SUMPRODUCT(('03 - Bill Register'!$G$5:$G$18=$D$11)*('03 - Bill Register'!$O$5:$O$18="Due Soon"))&gt;0</formula>
    </cfRule>
    <cfRule type="expression" priority="120" aboveAverage="0" equalAverage="0" bottom="0" percent="0" rank="0" text="" dxfId="3">
      <formula>AND(SUMPRODUCT(('03 - Bill Register'!$G$5:$G$18=$D$11)*1)&gt;0,SUMPRODUCT(('03 - Bill Register'!$G$5:$G$18=$D$11)*('03 - Bill Register'!$O$5:$O$18&lt;&gt;"Paid"))=0)</formula>
    </cfRule>
    <cfRule type="expression" priority="121" aboveAverage="0" equalAverage="0" bottom="0" percent="0" rank="0" text="" dxfId="4">
      <formula>SUMPRODUCT(('03 - Bill Register'!$G$5:$G$18=$D$11)*('03 - Bill Register'!$O$5:$O$18="Upcoming"))&gt;0</formula>
    </cfRule>
  </conditionalFormatting>
  <conditionalFormatting sqref="E11:E12">
    <cfRule type="expression" priority="122" aboveAverage="0" equalAverage="0" bottom="0" percent="0" rank="0" text="" dxfId="0">
      <formula>SUMPRODUCT(('03 - Bill Register'!$G$5:$G$18=$E$11)*('03 - Bill Register'!$O$5:$O$18="Overdue"))&gt;0</formula>
    </cfRule>
    <cfRule type="expression" priority="123" aboveAverage="0" equalAverage="0" bottom="0" percent="0" rank="0" text="" dxfId="1">
      <formula>AND(SUMPRODUCT(('03 - Bill Register'!$G$5:$G$18=$E$11)*('03 - Bill Register'!$O$5:$O$18&lt;&gt;"Overdue"))&gt;0,SUMPRODUCT(('03 - Bill Register'!$G$5:$G$18=$E$11)*('03 - Bill Register'!$P$5:$P$18="Yes"))&gt;0)</formula>
    </cfRule>
    <cfRule type="expression" priority="124" aboveAverage="0" equalAverage="0" bottom="0" percent="0" rank="0" text="" dxfId="2">
      <formula>SUMPRODUCT(('03 - Bill Register'!$G$5:$G$18=$E$11)*('03 - Bill Register'!$O$5:$O$18="Due Soon"))&gt;0</formula>
    </cfRule>
    <cfRule type="expression" priority="125" aboveAverage="0" equalAverage="0" bottom="0" percent="0" rank="0" text="" dxfId="3">
      <formula>AND(SUMPRODUCT(('03 - Bill Register'!$G$5:$G$18=$E$11)*1)&gt;0,SUMPRODUCT(('03 - Bill Register'!$G$5:$G$18=$E$11)*('03 - Bill Register'!$O$5:$O$18&lt;&gt;"Paid"))=0)</formula>
    </cfRule>
    <cfRule type="expression" priority="126" aboveAverage="0" equalAverage="0" bottom="0" percent="0" rank="0" text="" dxfId="4">
      <formula>SUMPRODUCT(('03 - Bill Register'!$G$5:$G$18=$E$11)*('03 - Bill Register'!$O$5:$O$18="Upcoming"))&gt;0</formula>
    </cfRule>
  </conditionalFormatting>
  <conditionalFormatting sqref="F11:F12">
    <cfRule type="expression" priority="127" aboveAverage="0" equalAverage="0" bottom="0" percent="0" rank="0" text="" dxfId="0">
      <formula>SUMPRODUCT(('03 - Bill Register'!$G$5:$G$18=$F$11)*('03 - Bill Register'!$O$5:$O$18="Overdue"))&gt;0</formula>
    </cfRule>
    <cfRule type="expression" priority="128" aboveAverage="0" equalAverage="0" bottom="0" percent="0" rank="0" text="" dxfId="1">
      <formula>AND(SUMPRODUCT(('03 - Bill Register'!$G$5:$G$18=$F$11)*('03 - Bill Register'!$O$5:$O$18&lt;&gt;"Overdue"))&gt;0,SUMPRODUCT(('03 - Bill Register'!$G$5:$G$18=$F$11)*('03 - Bill Register'!$P$5:$P$18="Yes"))&gt;0)</formula>
    </cfRule>
    <cfRule type="expression" priority="129" aboveAverage="0" equalAverage="0" bottom="0" percent="0" rank="0" text="" dxfId="2">
      <formula>SUMPRODUCT(('03 - Bill Register'!$G$5:$G$18=$F$11)*('03 - Bill Register'!$O$5:$O$18="Due Soon"))&gt;0</formula>
    </cfRule>
    <cfRule type="expression" priority="130" aboveAverage="0" equalAverage="0" bottom="0" percent="0" rank="0" text="" dxfId="3">
      <formula>AND(SUMPRODUCT(('03 - Bill Register'!$G$5:$G$18=$F$11)*1)&gt;0,SUMPRODUCT(('03 - Bill Register'!$G$5:$G$18=$F$11)*('03 - Bill Register'!$O$5:$O$18&lt;&gt;"Paid"))=0)</formula>
    </cfRule>
    <cfRule type="expression" priority="131" aboveAverage="0" equalAverage="0" bottom="0" percent="0" rank="0" text="" dxfId="4">
      <formula>SUMPRODUCT(('03 - Bill Register'!$G$5:$G$18=$F$11)*('03 - Bill Register'!$O$5:$O$18="Upcoming"))&gt;0</formula>
    </cfRule>
  </conditionalFormatting>
  <conditionalFormatting sqref="G11:G12">
    <cfRule type="expression" priority="132" aboveAverage="0" equalAverage="0" bottom="0" percent="0" rank="0" text="" dxfId="0">
      <formula>SUMPRODUCT(('03 - Bill Register'!$G$5:$G$18=$G$11)*('03 - Bill Register'!$O$5:$O$18="Overdue"))&gt;0</formula>
    </cfRule>
    <cfRule type="expression" priority="133" aboveAverage="0" equalAverage="0" bottom="0" percent="0" rank="0" text="" dxfId="1">
      <formula>AND(SUMPRODUCT(('03 - Bill Register'!$G$5:$G$18=$G$11)*('03 - Bill Register'!$O$5:$O$18&lt;&gt;"Overdue"))&gt;0,SUMPRODUCT(('03 - Bill Register'!$G$5:$G$18=$G$11)*('03 - Bill Register'!$P$5:$P$18="Yes"))&gt;0)</formula>
    </cfRule>
    <cfRule type="expression" priority="134" aboveAverage="0" equalAverage="0" bottom="0" percent="0" rank="0" text="" dxfId="2">
      <formula>SUMPRODUCT(('03 - Bill Register'!$G$5:$G$18=$G$11)*('03 - Bill Register'!$O$5:$O$18="Due Soon"))&gt;0</formula>
    </cfRule>
    <cfRule type="expression" priority="135" aboveAverage="0" equalAverage="0" bottom="0" percent="0" rank="0" text="" dxfId="3">
      <formula>AND(SUMPRODUCT(('03 - Bill Register'!$G$5:$G$18=$G$11)*1)&gt;0,SUMPRODUCT(('03 - Bill Register'!$G$5:$G$18=$G$11)*('03 - Bill Register'!$O$5:$O$18&lt;&gt;"Paid"))=0)</formula>
    </cfRule>
    <cfRule type="expression" priority="136" aboveAverage="0" equalAverage="0" bottom="0" percent="0" rank="0" text="" dxfId="4">
      <formula>SUMPRODUCT(('03 - Bill Register'!$G$5:$G$18=$G$11)*('03 - Bill Register'!$O$5:$O$18="Upcoming"))&gt;0</formula>
    </cfRule>
  </conditionalFormatting>
  <conditionalFormatting sqref="H11:H12">
    <cfRule type="expression" priority="137" aboveAverage="0" equalAverage="0" bottom="0" percent="0" rank="0" text="" dxfId="0">
      <formula>SUMPRODUCT(('03 - Bill Register'!$G$5:$G$18=$H$11)*('03 - Bill Register'!$O$5:$O$18="Overdue"))&gt;0</formula>
    </cfRule>
    <cfRule type="expression" priority="138" aboveAverage="0" equalAverage="0" bottom="0" percent="0" rank="0" text="" dxfId="1">
      <formula>AND(SUMPRODUCT(('03 - Bill Register'!$G$5:$G$18=$H$11)*('03 - Bill Register'!$O$5:$O$18&lt;&gt;"Overdue"))&gt;0,SUMPRODUCT(('03 - Bill Register'!$G$5:$G$18=$H$11)*('03 - Bill Register'!$P$5:$P$18="Yes"))&gt;0)</formula>
    </cfRule>
    <cfRule type="expression" priority="139" aboveAverage="0" equalAverage="0" bottom="0" percent="0" rank="0" text="" dxfId="2">
      <formula>SUMPRODUCT(('03 - Bill Register'!$G$5:$G$18=$H$11)*('03 - Bill Register'!$O$5:$O$18="Due Soon"))&gt;0</formula>
    </cfRule>
    <cfRule type="expression" priority="140" aboveAverage="0" equalAverage="0" bottom="0" percent="0" rank="0" text="" dxfId="3">
      <formula>AND(SUMPRODUCT(('03 - Bill Register'!$G$5:$G$18=$H$11)*1)&gt;0,SUMPRODUCT(('03 - Bill Register'!$G$5:$G$18=$H$11)*('03 - Bill Register'!$O$5:$O$18&lt;&gt;"Paid"))=0)</formula>
    </cfRule>
    <cfRule type="expression" priority="141" aboveAverage="0" equalAverage="0" bottom="0" percent="0" rank="0" text="" dxfId="4">
      <formula>SUMPRODUCT(('03 - Bill Register'!$G$5:$G$18=$H$11)*('03 - Bill Register'!$O$5:$O$18="Upcoming"))&gt;0</formula>
    </cfRule>
  </conditionalFormatting>
  <conditionalFormatting sqref="B13:B14">
    <cfRule type="expression" priority="142" aboveAverage="0" equalAverage="0" bottom="0" percent="0" rank="0" text="" dxfId="0">
      <formula>SUMPRODUCT(('03 - Bill Register'!$G$5:$G$18=$B$13)*('03 - Bill Register'!$O$5:$O$18="Overdue"))&gt;0</formula>
    </cfRule>
    <cfRule type="expression" priority="143" aboveAverage="0" equalAverage="0" bottom="0" percent="0" rank="0" text="" dxfId="1">
      <formula>AND(SUMPRODUCT(('03 - Bill Register'!$G$5:$G$18=$B$13)*('03 - Bill Register'!$O$5:$O$18&lt;&gt;"Overdue"))&gt;0,SUMPRODUCT(('03 - Bill Register'!$G$5:$G$18=$B$13)*('03 - Bill Register'!$P$5:$P$18="Yes"))&gt;0)</formula>
    </cfRule>
    <cfRule type="expression" priority="144" aboveAverage="0" equalAverage="0" bottom="0" percent="0" rank="0" text="" dxfId="2">
      <formula>SUMPRODUCT(('03 - Bill Register'!$G$5:$G$18=$B$13)*('03 - Bill Register'!$O$5:$O$18="Due Soon"))&gt;0</formula>
    </cfRule>
    <cfRule type="expression" priority="145" aboveAverage="0" equalAverage="0" bottom="0" percent="0" rank="0" text="" dxfId="3">
      <formula>AND(SUMPRODUCT(('03 - Bill Register'!$G$5:$G$18=$B$13)*1)&gt;0,SUMPRODUCT(('03 - Bill Register'!$G$5:$G$18=$B$13)*('03 - Bill Register'!$O$5:$O$18&lt;&gt;"Paid"))=0)</formula>
    </cfRule>
    <cfRule type="expression" priority="146" aboveAverage="0" equalAverage="0" bottom="0" percent="0" rank="0" text="" dxfId="4">
      <formula>SUMPRODUCT(('03 - Bill Register'!$G$5:$G$18=$B$13)*('03 - Bill Register'!$O$5:$O$18="Upcoming"))&gt;0</formula>
    </cfRule>
  </conditionalFormatting>
  <conditionalFormatting sqref="C13:C14">
    <cfRule type="expression" priority="147" aboveAverage="0" equalAverage="0" bottom="0" percent="0" rank="0" text="" dxfId="0">
      <formula>SUMPRODUCT(('03 - Bill Register'!$G$5:$G$18=$C$13)*('03 - Bill Register'!$O$5:$O$18="Overdue"))&gt;0</formula>
    </cfRule>
    <cfRule type="expression" priority="148" aboveAverage="0" equalAverage="0" bottom="0" percent="0" rank="0" text="" dxfId="1">
      <formula>AND(SUMPRODUCT(('03 - Bill Register'!$G$5:$G$18=$C$13)*('03 - Bill Register'!$O$5:$O$18&lt;&gt;"Overdue"))&gt;0,SUMPRODUCT(('03 - Bill Register'!$G$5:$G$18=$C$13)*('03 - Bill Register'!$P$5:$P$18="Yes"))&gt;0)</formula>
    </cfRule>
    <cfRule type="expression" priority="149" aboveAverage="0" equalAverage="0" bottom="0" percent="0" rank="0" text="" dxfId="2">
      <formula>SUMPRODUCT(('03 - Bill Register'!$G$5:$G$18=$C$13)*('03 - Bill Register'!$O$5:$O$18="Due Soon"))&gt;0</formula>
    </cfRule>
    <cfRule type="expression" priority="150" aboveAverage="0" equalAverage="0" bottom="0" percent="0" rank="0" text="" dxfId="3">
      <formula>AND(SUMPRODUCT(('03 - Bill Register'!$G$5:$G$18=$C$13)*1)&gt;0,SUMPRODUCT(('03 - Bill Register'!$G$5:$G$18=$C$13)*('03 - Bill Register'!$O$5:$O$18&lt;&gt;"Paid"))=0)</formula>
    </cfRule>
    <cfRule type="expression" priority="151" aboveAverage="0" equalAverage="0" bottom="0" percent="0" rank="0" text="" dxfId="4">
      <formula>SUMPRODUCT(('03 - Bill Register'!$G$5:$G$18=$C$13)*('03 - Bill Register'!$O$5:$O$18="Upcoming"))&gt;0</formula>
    </cfRule>
  </conditionalFormatting>
  <conditionalFormatting sqref="D13:D14">
    <cfRule type="expression" priority="152" aboveAverage="0" equalAverage="0" bottom="0" percent="0" rank="0" text="" dxfId="0">
      <formula>SUMPRODUCT(('03 - Bill Register'!$G$5:$G$18=$D$13)*('03 - Bill Register'!$O$5:$O$18="Overdue"))&gt;0</formula>
    </cfRule>
    <cfRule type="expression" priority="153" aboveAverage="0" equalAverage="0" bottom="0" percent="0" rank="0" text="" dxfId="1">
      <formula>AND(SUMPRODUCT(('03 - Bill Register'!$G$5:$G$18=$D$13)*('03 - Bill Register'!$O$5:$O$18&lt;&gt;"Overdue"))&gt;0,SUMPRODUCT(('03 - Bill Register'!$G$5:$G$18=$D$13)*('03 - Bill Register'!$P$5:$P$18="Yes"))&gt;0)</formula>
    </cfRule>
    <cfRule type="expression" priority="154" aboveAverage="0" equalAverage="0" bottom="0" percent="0" rank="0" text="" dxfId="2">
      <formula>SUMPRODUCT(('03 - Bill Register'!$G$5:$G$18=$D$13)*('03 - Bill Register'!$O$5:$O$18="Due Soon"))&gt;0</formula>
    </cfRule>
    <cfRule type="expression" priority="155" aboveAverage="0" equalAverage="0" bottom="0" percent="0" rank="0" text="" dxfId="3">
      <formula>AND(SUMPRODUCT(('03 - Bill Register'!$G$5:$G$18=$D$13)*1)&gt;0,SUMPRODUCT(('03 - Bill Register'!$G$5:$G$18=$D$13)*('03 - Bill Register'!$O$5:$O$18&lt;&gt;"Paid"))=0)</formula>
    </cfRule>
    <cfRule type="expression" priority="156" aboveAverage="0" equalAverage="0" bottom="0" percent="0" rank="0" text="" dxfId="4">
      <formula>SUMPRODUCT(('03 - Bill Register'!$G$5:$G$18=$D$13)*('03 - Bill Register'!$O$5:$O$18="Upcoming"))&gt;0</formula>
    </cfRule>
  </conditionalFormatting>
  <conditionalFormatting sqref="E13:E14">
    <cfRule type="expression" priority="157" aboveAverage="0" equalAverage="0" bottom="0" percent="0" rank="0" text="" dxfId="0">
      <formula>SUMPRODUCT(('03 - Bill Register'!$G$5:$G$18=$E$13)*('03 - Bill Register'!$O$5:$O$18="Overdue"))&gt;0</formula>
    </cfRule>
    <cfRule type="expression" priority="158" aboveAverage="0" equalAverage="0" bottom="0" percent="0" rank="0" text="" dxfId="1">
      <formula>AND(SUMPRODUCT(('03 - Bill Register'!$G$5:$G$18=$E$13)*('03 - Bill Register'!$O$5:$O$18&lt;&gt;"Overdue"))&gt;0,SUMPRODUCT(('03 - Bill Register'!$G$5:$G$18=$E$13)*('03 - Bill Register'!$P$5:$P$18="Yes"))&gt;0)</formula>
    </cfRule>
    <cfRule type="expression" priority="159" aboveAverage="0" equalAverage="0" bottom="0" percent="0" rank="0" text="" dxfId="2">
      <formula>SUMPRODUCT(('03 - Bill Register'!$G$5:$G$18=$E$13)*('03 - Bill Register'!$O$5:$O$18="Due Soon"))&gt;0</formula>
    </cfRule>
    <cfRule type="expression" priority="160" aboveAverage="0" equalAverage="0" bottom="0" percent="0" rank="0" text="" dxfId="3">
      <formula>AND(SUMPRODUCT(('03 - Bill Register'!$G$5:$G$18=$E$13)*1)&gt;0,SUMPRODUCT(('03 - Bill Register'!$G$5:$G$18=$E$13)*('03 - Bill Register'!$O$5:$O$18&lt;&gt;"Paid"))=0)</formula>
    </cfRule>
    <cfRule type="expression" priority="161" aboveAverage="0" equalAverage="0" bottom="0" percent="0" rank="0" text="" dxfId="4">
      <formula>SUMPRODUCT(('03 - Bill Register'!$G$5:$G$18=$E$13)*('03 - Bill Register'!$O$5:$O$18="Upcoming"))&gt;0</formula>
    </cfRule>
  </conditionalFormatting>
  <conditionalFormatting sqref="F13:F14">
    <cfRule type="expression" priority="162" aboveAverage="0" equalAverage="0" bottom="0" percent="0" rank="0" text="" dxfId="0">
      <formula>SUMPRODUCT(('03 - Bill Register'!$G$5:$G$18=$F$13)*('03 - Bill Register'!$O$5:$O$18="Overdue"))&gt;0</formula>
    </cfRule>
    <cfRule type="expression" priority="163" aboveAverage="0" equalAverage="0" bottom="0" percent="0" rank="0" text="" dxfId="1">
      <formula>AND(SUMPRODUCT(('03 - Bill Register'!$G$5:$G$18=$F$13)*('03 - Bill Register'!$O$5:$O$18&lt;&gt;"Overdue"))&gt;0,SUMPRODUCT(('03 - Bill Register'!$G$5:$G$18=$F$13)*('03 - Bill Register'!$P$5:$P$18="Yes"))&gt;0)</formula>
    </cfRule>
    <cfRule type="expression" priority="164" aboveAverage="0" equalAverage="0" bottom="0" percent="0" rank="0" text="" dxfId="2">
      <formula>SUMPRODUCT(('03 - Bill Register'!$G$5:$G$18=$F$13)*('03 - Bill Register'!$O$5:$O$18="Due Soon"))&gt;0</formula>
    </cfRule>
    <cfRule type="expression" priority="165" aboveAverage="0" equalAverage="0" bottom="0" percent="0" rank="0" text="" dxfId="3">
      <formula>AND(SUMPRODUCT(('03 - Bill Register'!$G$5:$G$18=$F$13)*1)&gt;0,SUMPRODUCT(('03 - Bill Register'!$G$5:$G$18=$F$13)*('03 - Bill Register'!$O$5:$O$18&lt;&gt;"Paid"))=0)</formula>
    </cfRule>
    <cfRule type="expression" priority="166" aboveAverage="0" equalAverage="0" bottom="0" percent="0" rank="0" text="" dxfId="4">
      <formula>SUMPRODUCT(('03 - Bill Register'!$G$5:$G$18=$F$13)*('03 - Bill Register'!$O$5:$O$18="Upcoming"))&gt;0</formula>
    </cfRule>
  </conditionalFormatting>
  <conditionalFormatting sqref="G13:G14">
    <cfRule type="expression" priority="167" aboveAverage="0" equalAverage="0" bottom="0" percent="0" rank="0" text="" dxfId="0">
      <formula>SUMPRODUCT(('03 - Bill Register'!$G$5:$G$18=$G$13)*('03 - Bill Register'!$O$5:$O$18="Overdue"))&gt;0</formula>
    </cfRule>
    <cfRule type="expression" priority="168" aboveAverage="0" equalAverage="0" bottom="0" percent="0" rank="0" text="" dxfId="1">
      <formula>AND(SUMPRODUCT(('03 - Bill Register'!$G$5:$G$18=$G$13)*('03 - Bill Register'!$O$5:$O$18&lt;&gt;"Overdue"))&gt;0,SUMPRODUCT(('03 - Bill Register'!$G$5:$G$18=$G$13)*('03 - Bill Register'!$P$5:$P$18="Yes"))&gt;0)</formula>
    </cfRule>
    <cfRule type="expression" priority="169" aboveAverage="0" equalAverage="0" bottom="0" percent="0" rank="0" text="" dxfId="2">
      <formula>SUMPRODUCT(('03 - Bill Register'!$G$5:$G$18=$G$13)*('03 - Bill Register'!$O$5:$O$18="Due Soon"))&gt;0</formula>
    </cfRule>
    <cfRule type="expression" priority="170" aboveAverage="0" equalAverage="0" bottom="0" percent="0" rank="0" text="" dxfId="3">
      <formula>AND(SUMPRODUCT(('03 - Bill Register'!$G$5:$G$18=$G$13)*1)&gt;0,SUMPRODUCT(('03 - Bill Register'!$G$5:$G$18=$G$13)*('03 - Bill Register'!$O$5:$O$18&lt;&gt;"Paid"))=0)</formula>
    </cfRule>
    <cfRule type="expression" priority="171" aboveAverage="0" equalAverage="0" bottom="0" percent="0" rank="0" text="" dxfId="4">
      <formula>SUMPRODUCT(('03 - Bill Register'!$G$5:$G$18=$G$13)*('03 - Bill Register'!$O$5:$O$18="Upcoming"))&gt;0</formula>
    </cfRule>
  </conditionalFormatting>
  <conditionalFormatting sqref="H13:H14">
    <cfRule type="expression" priority="172" aboveAverage="0" equalAverage="0" bottom="0" percent="0" rank="0" text="" dxfId="0">
      <formula>SUMPRODUCT(('03 - Bill Register'!$G$5:$G$18=$H$13)*('03 - Bill Register'!$O$5:$O$18="Overdue"))&gt;0</formula>
    </cfRule>
    <cfRule type="expression" priority="173" aboveAverage="0" equalAverage="0" bottom="0" percent="0" rank="0" text="" dxfId="1">
      <formula>AND(SUMPRODUCT(('03 - Bill Register'!$G$5:$G$18=$H$13)*('03 - Bill Register'!$O$5:$O$18&lt;&gt;"Overdue"))&gt;0,SUMPRODUCT(('03 - Bill Register'!$G$5:$G$18=$H$13)*('03 - Bill Register'!$P$5:$P$18="Yes"))&gt;0)</formula>
    </cfRule>
    <cfRule type="expression" priority="174" aboveAverage="0" equalAverage="0" bottom="0" percent="0" rank="0" text="" dxfId="2">
      <formula>SUMPRODUCT(('03 - Bill Register'!$G$5:$G$18=$H$13)*('03 - Bill Register'!$O$5:$O$18="Due Soon"))&gt;0</formula>
    </cfRule>
    <cfRule type="expression" priority="175" aboveAverage="0" equalAverage="0" bottom="0" percent="0" rank="0" text="" dxfId="3">
      <formula>AND(SUMPRODUCT(('03 - Bill Register'!$G$5:$G$18=$H$13)*1)&gt;0,SUMPRODUCT(('03 - Bill Register'!$G$5:$G$18=$H$13)*('03 - Bill Register'!$O$5:$O$18&lt;&gt;"Paid"))=0)</formula>
    </cfRule>
    <cfRule type="expression" priority="176" aboveAverage="0" equalAverage="0" bottom="0" percent="0" rank="0" text="" dxfId="4">
      <formula>SUMPRODUCT(('03 - Bill Register'!$G$5:$G$18=$H$13)*('03 - Bill Register'!$O$5:$O$18="Upcoming"))&gt;0</formula>
    </cfRule>
  </conditionalFormatting>
  <conditionalFormatting sqref="B15:B16">
    <cfRule type="expression" priority="177" aboveAverage="0" equalAverage="0" bottom="0" percent="0" rank="0" text="" dxfId="0">
      <formula>SUMPRODUCT(('03 - Bill Register'!$G$5:$G$18=$B$15)*('03 - Bill Register'!$O$5:$O$18="Overdue"))&gt;0</formula>
    </cfRule>
    <cfRule type="expression" priority="178" aboveAverage="0" equalAverage="0" bottom="0" percent="0" rank="0" text="" dxfId="1">
      <formula>AND(SUMPRODUCT(('03 - Bill Register'!$G$5:$G$18=$B$15)*('03 - Bill Register'!$O$5:$O$18&lt;&gt;"Overdue"))&gt;0,SUMPRODUCT(('03 - Bill Register'!$G$5:$G$18=$B$15)*('03 - Bill Register'!$P$5:$P$18="Yes"))&gt;0)</formula>
    </cfRule>
    <cfRule type="expression" priority="179" aboveAverage="0" equalAverage="0" bottom="0" percent="0" rank="0" text="" dxfId="2">
      <formula>SUMPRODUCT(('03 - Bill Register'!$G$5:$G$18=$B$15)*('03 - Bill Register'!$O$5:$O$18="Due Soon"))&gt;0</formula>
    </cfRule>
    <cfRule type="expression" priority="180" aboveAverage="0" equalAverage="0" bottom="0" percent="0" rank="0" text="" dxfId="3">
      <formula>AND(SUMPRODUCT(('03 - Bill Register'!$G$5:$G$18=$B$15)*1)&gt;0,SUMPRODUCT(('03 - Bill Register'!$G$5:$G$18=$B$15)*('03 - Bill Register'!$O$5:$O$18&lt;&gt;"Paid"))=0)</formula>
    </cfRule>
    <cfRule type="expression" priority="181" aboveAverage="0" equalAverage="0" bottom="0" percent="0" rank="0" text="" dxfId="4">
      <formula>SUMPRODUCT(('03 - Bill Register'!$G$5:$G$18=$B$15)*('03 - Bill Register'!$O$5:$O$18="Upcoming"))&gt;0</formula>
    </cfRule>
  </conditionalFormatting>
  <conditionalFormatting sqref="C15:C16">
    <cfRule type="expression" priority="182" aboveAverage="0" equalAverage="0" bottom="0" percent="0" rank="0" text="" dxfId="0">
      <formula>SUMPRODUCT(('03 - Bill Register'!$G$5:$G$18=$C$15)*('03 - Bill Register'!$O$5:$O$18="Overdue"))&gt;0</formula>
    </cfRule>
    <cfRule type="expression" priority="183" aboveAverage="0" equalAverage="0" bottom="0" percent="0" rank="0" text="" dxfId="1">
      <formula>AND(SUMPRODUCT(('03 - Bill Register'!$G$5:$G$18=$C$15)*('03 - Bill Register'!$O$5:$O$18&lt;&gt;"Overdue"))&gt;0,SUMPRODUCT(('03 - Bill Register'!$G$5:$G$18=$C$15)*('03 - Bill Register'!$P$5:$P$18="Yes"))&gt;0)</formula>
    </cfRule>
    <cfRule type="expression" priority="184" aboveAverage="0" equalAverage="0" bottom="0" percent="0" rank="0" text="" dxfId="2">
      <formula>SUMPRODUCT(('03 - Bill Register'!$G$5:$G$18=$C$15)*('03 - Bill Register'!$O$5:$O$18="Due Soon"))&gt;0</formula>
    </cfRule>
    <cfRule type="expression" priority="185" aboveAverage="0" equalAverage="0" bottom="0" percent="0" rank="0" text="" dxfId="3">
      <formula>AND(SUMPRODUCT(('03 - Bill Register'!$G$5:$G$18=$C$15)*1)&gt;0,SUMPRODUCT(('03 - Bill Register'!$G$5:$G$18=$C$15)*('03 - Bill Register'!$O$5:$O$18&lt;&gt;"Paid"))=0)</formula>
    </cfRule>
    <cfRule type="expression" priority="186" aboveAverage="0" equalAverage="0" bottom="0" percent="0" rank="0" text="" dxfId="4">
      <formula>SUMPRODUCT(('03 - Bill Register'!$G$5:$G$18=$C$15)*('03 - Bill Register'!$O$5:$O$18="Upcoming"))&gt;0</formula>
    </cfRule>
  </conditionalFormatting>
  <conditionalFormatting sqref="D15:D16">
    <cfRule type="expression" priority="187" aboveAverage="0" equalAverage="0" bottom="0" percent="0" rank="0" text="" dxfId="0">
      <formula>SUMPRODUCT(('03 - Bill Register'!$G$5:$G$18=$D$15)*('03 - Bill Register'!$O$5:$O$18="Overdue"))&gt;0</formula>
    </cfRule>
    <cfRule type="expression" priority="188" aboveAverage="0" equalAverage="0" bottom="0" percent="0" rank="0" text="" dxfId="1">
      <formula>AND(SUMPRODUCT(('03 - Bill Register'!$G$5:$G$18=$D$15)*('03 - Bill Register'!$O$5:$O$18&lt;&gt;"Overdue"))&gt;0,SUMPRODUCT(('03 - Bill Register'!$G$5:$G$18=$D$15)*('03 - Bill Register'!$P$5:$P$18="Yes"))&gt;0)</formula>
    </cfRule>
    <cfRule type="expression" priority="189" aboveAverage="0" equalAverage="0" bottom="0" percent="0" rank="0" text="" dxfId="2">
      <formula>SUMPRODUCT(('03 - Bill Register'!$G$5:$G$18=$D$15)*('03 - Bill Register'!$O$5:$O$18="Due Soon"))&gt;0</formula>
    </cfRule>
    <cfRule type="expression" priority="190" aboveAverage="0" equalAverage="0" bottom="0" percent="0" rank="0" text="" dxfId="3">
      <formula>AND(SUMPRODUCT(('03 - Bill Register'!$G$5:$G$18=$D$15)*1)&gt;0,SUMPRODUCT(('03 - Bill Register'!$G$5:$G$18=$D$15)*('03 - Bill Register'!$O$5:$O$18&lt;&gt;"Paid"))=0)</formula>
    </cfRule>
    <cfRule type="expression" priority="191" aboveAverage="0" equalAverage="0" bottom="0" percent="0" rank="0" text="" dxfId="4">
      <formula>SUMPRODUCT(('03 - Bill Register'!$G$5:$G$18=$D$15)*('03 - Bill Register'!$O$5:$O$18="Upcoming"))&gt;0</formula>
    </cfRule>
  </conditionalFormatting>
  <conditionalFormatting sqref="E15:E16">
    <cfRule type="expression" priority="192" aboveAverage="0" equalAverage="0" bottom="0" percent="0" rank="0" text="" dxfId="0">
      <formula>SUMPRODUCT(('03 - Bill Register'!$G$5:$G$18=$E$15)*('03 - Bill Register'!$O$5:$O$18="Overdue"))&gt;0</formula>
    </cfRule>
    <cfRule type="expression" priority="193" aboveAverage="0" equalAverage="0" bottom="0" percent="0" rank="0" text="" dxfId="1">
      <formula>AND(SUMPRODUCT(('03 - Bill Register'!$G$5:$G$18=$E$15)*('03 - Bill Register'!$O$5:$O$18&lt;&gt;"Overdue"))&gt;0,SUMPRODUCT(('03 - Bill Register'!$G$5:$G$18=$E$15)*('03 - Bill Register'!$P$5:$P$18="Yes"))&gt;0)</formula>
    </cfRule>
    <cfRule type="expression" priority="194" aboveAverage="0" equalAverage="0" bottom="0" percent="0" rank="0" text="" dxfId="2">
      <formula>SUMPRODUCT(('03 - Bill Register'!$G$5:$G$18=$E$15)*('03 - Bill Register'!$O$5:$O$18="Due Soon"))&gt;0</formula>
    </cfRule>
    <cfRule type="expression" priority="195" aboveAverage="0" equalAverage="0" bottom="0" percent="0" rank="0" text="" dxfId="3">
      <formula>AND(SUMPRODUCT(('03 - Bill Register'!$G$5:$G$18=$E$15)*1)&gt;0,SUMPRODUCT(('03 - Bill Register'!$G$5:$G$18=$E$15)*('03 - Bill Register'!$O$5:$O$18&lt;&gt;"Paid"))=0)</formula>
    </cfRule>
    <cfRule type="expression" priority="196" aboveAverage="0" equalAverage="0" bottom="0" percent="0" rank="0" text="" dxfId="4">
      <formula>SUMPRODUCT(('03 - Bill Register'!$G$5:$G$18=$E$15)*('03 - Bill Register'!$O$5:$O$18="Upcoming"))&gt;0</formula>
    </cfRule>
  </conditionalFormatting>
  <conditionalFormatting sqref="F15:F16">
    <cfRule type="expression" priority="197" aboveAverage="0" equalAverage="0" bottom="0" percent="0" rank="0" text="" dxfId="0">
      <formula>SUMPRODUCT(('03 - Bill Register'!$G$5:$G$18=$F$15)*('03 - Bill Register'!$O$5:$O$18="Overdue"))&gt;0</formula>
    </cfRule>
    <cfRule type="expression" priority="198" aboveAverage="0" equalAverage="0" bottom="0" percent="0" rank="0" text="" dxfId="1">
      <formula>AND(SUMPRODUCT(('03 - Bill Register'!$G$5:$G$18=$F$15)*('03 - Bill Register'!$O$5:$O$18&lt;&gt;"Overdue"))&gt;0,SUMPRODUCT(('03 - Bill Register'!$G$5:$G$18=$F$15)*('03 - Bill Register'!$P$5:$P$18="Yes"))&gt;0)</formula>
    </cfRule>
    <cfRule type="expression" priority="199" aboveAverage="0" equalAverage="0" bottom="0" percent="0" rank="0" text="" dxfId="2">
      <formula>SUMPRODUCT(('03 - Bill Register'!$G$5:$G$18=$F$15)*('03 - Bill Register'!$O$5:$O$18="Due Soon"))&gt;0</formula>
    </cfRule>
    <cfRule type="expression" priority="200" aboveAverage="0" equalAverage="0" bottom="0" percent="0" rank="0" text="" dxfId="3">
      <formula>AND(SUMPRODUCT(('03 - Bill Register'!$G$5:$G$18=$F$15)*1)&gt;0,SUMPRODUCT(('03 - Bill Register'!$G$5:$G$18=$F$15)*('03 - Bill Register'!$O$5:$O$18&lt;&gt;"Paid"))=0)</formula>
    </cfRule>
    <cfRule type="expression" priority="201" aboveAverage="0" equalAverage="0" bottom="0" percent="0" rank="0" text="" dxfId="4">
      <formula>SUMPRODUCT(('03 - Bill Register'!$G$5:$G$18=$F$15)*('03 - Bill Register'!$O$5:$O$18="Upcoming"))&gt;0</formula>
    </cfRule>
  </conditionalFormatting>
  <conditionalFormatting sqref="G15:G16">
    <cfRule type="expression" priority="202" aboveAverage="0" equalAverage="0" bottom="0" percent="0" rank="0" text="" dxfId="0">
      <formula>SUMPRODUCT(('03 - Bill Register'!$G$5:$G$18=$G$15)*('03 - Bill Register'!$O$5:$O$18="Overdue"))&gt;0</formula>
    </cfRule>
    <cfRule type="expression" priority="203" aboveAverage="0" equalAverage="0" bottom="0" percent="0" rank="0" text="" dxfId="1">
      <formula>AND(SUMPRODUCT(('03 - Bill Register'!$G$5:$G$18=$G$15)*('03 - Bill Register'!$O$5:$O$18&lt;&gt;"Overdue"))&gt;0,SUMPRODUCT(('03 - Bill Register'!$G$5:$G$18=$G$15)*('03 - Bill Register'!$P$5:$P$18="Yes"))&gt;0)</formula>
    </cfRule>
    <cfRule type="expression" priority="204" aboveAverage="0" equalAverage="0" bottom="0" percent="0" rank="0" text="" dxfId="2">
      <formula>SUMPRODUCT(('03 - Bill Register'!$G$5:$G$18=$G$15)*('03 - Bill Register'!$O$5:$O$18="Due Soon"))&gt;0</formula>
    </cfRule>
    <cfRule type="expression" priority="205" aboveAverage="0" equalAverage="0" bottom="0" percent="0" rank="0" text="" dxfId="3">
      <formula>AND(SUMPRODUCT(('03 - Bill Register'!$G$5:$G$18=$G$15)*1)&gt;0,SUMPRODUCT(('03 - Bill Register'!$G$5:$G$18=$G$15)*('03 - Bill Register'!$O$5:$O$18&lt;&gt;"Paid"))=0)</formula>
    </cfRule>
    <cfRule type="expression" priority="206" aboveAverage="0" equalAverage="0" bottom="0" percent="0" rank="0" text="" dxfId="4">
      <formula>SUMPRODUCT(('03 - Bill Register'!$G$5:$G$18=$G$15)*('03 - Bill Register'!$O$5:$O$18="Upcoming"))&gt;0</formula>
    </cfRule>
  </conditionalFormatting>
  <conditionalFormatting sqref="H15:H16">
    <cfRule type="expression" priority="207" aboveAverage="0" equalAverage="0" bottom="0" percent="0" rank="0" text="" dxfId="0">
      <formula>SUMPRODUCT(('03 - Bill Register'!$G$5:$G$18=$H$15)*('03 - Bill Register'!$O$5:$O$18="Overdue"))&gt;0</formula>
    </cfRule>
    <cfRule type="expression" priority="208" aboveAverage="0" equalAverage="0" bottom="0" percent="0" rank="0" text="" dxfId="1">
      <formula>AND(SUMPRODUCT(('03 - Bill Register'!$G$5:$G$18=$H$15)*('03 - Bill Register'!$O$5:$O$18&lt;&gt;"Overdue"))&gt;0,SUMPRODUCT(('03 - Bill Register'!$G$5:$G$18=$H$15)*('03 - Bill Register'!$P$5:$P$18="Yes"))&gt;0)</formula>
    </cfRule>
    <cfRule type="expression" priority="209" aboveAverage="0" equalAverage="0" bottom="0" percent="0" rank="0" text="" dxfId="2">
      <formula>SUMPRODUCT(('03 - Bill Register'!$G$5:$G$18=$H$15)*('03 - Bill Register'!$O$5:$O$18="Due Soon"))&gt;0</formula>
    </cfRule>
    <cfRule type="expression" priority="210" aboveAverage="0" equalAverage="0" bottom="0" percent="0" rank="0" text="" dxfId="3">
      <formula>AND(SUMPRODUCT(('03 - Bill Register'!$G$5:$G$18=$H$15)*1)&gt;0,SUMPRODUCT(('03 - Bill Register'!$G$5:$G$18=$H$15)*('03 - Bill Register'!$O$5:$O$18&lt;&gt;"Paid"))=0)</formula>
    </cfRule>
    <cfRule type="expression" priority="211" aboveAverage="0" equalAverage="0" bottom="0" percent="0" rank="0" text="" dxfId="4">
      <formula>SUMPRODUCT(('03 - Bill Register'!$G$5:$G$18=$H$15)*('03 - Bill Register'!$O$5:$O$18="Upcoming"))&gt;0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R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22"/>
    <col collapsed="false" customWidth="true" hidden="false" outlineLevel="0" max="3" min="3" style="0" width="14"/>
    <col collapsed="false" customWidth="true" hidden="false" outlineLevel="0" max="4" min="4" style="0" width="18"/>
    <col collapsed="false" customWidth="true" hidden="false" outlineLevel="0" max="5" min="5" style="0" width="16"/>
    <col collapsed="false" customWidth="true" hidden="false" outlineLevel="0" max="11" min="6" style="0" width="12"/>
    <col collapsed="false" customWidth="true" hidden="false" outlineLevel="0" max="13" min="12" style="0" width="14"/>
    <col collapsed="false" customWidth="true" hidden="false" outlineLevel="0" max="14" min="14" style="0" width="10"/>
    <col collapsed="false" customWidth="true" hidden="false" outlineLevel="0" max="15" min="15" style="0" width="12"/>
    <col collapsed="false" customWidth="true" hidden="false" outlineLevel="0" max="16" min="16" style="0" width="11"/>
    <col collapsed="false" customWidth="true" hidden="false" outlineLevel="0" max="17" min="17" style="0" width="10"/>
    <col collapsed="false" customWidth="true" hidden="false" outlineLevel="0" max="18" min="18" style="0" width="26"/>
  </cols>
  <sheetData>
    <row r="1" customFormat="false" ht="27.75" hidden="false" customHeight="true" outlineLevel="0" collapsed="false">
      <c r="A1" s="22" t="s">
        <v>28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</row>
    <row r="2" customFormat="false" ht="15" hidden="false" customHeight="false" outlineLevel="0" collapsed="false">
      <c r="A2" s="18" t="s">
        <v>29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</row>
    <row r="4" customFormat="false" ht="30" hidden="false" customHeight="true" outlineLevel="0" collapsed="false">
      <c r="A4" s="10" t="s">
        <v>30</v>
      </c>
      <c r="B4" s="10" t="s">
        <v>31</v>
      </c>
      <c r="C4" s="10" t="s">
        <v>32</v>
      </c>
      <c r="D4" s="10" t="s">
        <v>33</v>
      </c>
      <c r="E4" s="10" t="s">
        <v>34</v>
      </c>
      <c r="F4" s="10" t="s">
        <v>35</v>
      </c>
      <c r="G4" s="10" t="s">
        <v>17</v>
      </c>
      <c r="H4" s="10" t="s">
        <v>18</v>
      </c>
      <c r="I4" s="10" t="s">
        <v>36</v>
      </c>
      <c r="J4" s="10" t="s">
        <v>37</v>
      </c>
      <c r="K4" s="10" t="s">
        <v>38</v>
      </c>
      <c r="L4" s="10" t="s">
        <v>39</v>
      </c>
      <c r="M4" s="10" t="s">
        <v>40</v>
      </c>
      <c r="N4" s="10" t="s">
        <v>41</v>
      </c>
      <c r="O4" s="10" t="s">
        <v>19</v>
      </c>
      <c r="P4" s="10" t="s">
        <v>42</v>
      </c>
      <c r="Q4" s="10" t="s">
        <v>43</v>
      </c>
      <c r="R4" s="10" t="s">
        <v>44</v>
      </c>
    </row>
    <row r="5" customFormat="false" ht="15" hidden="false" customHeight="false" outlineLevel="0" collapsed="false">
      <c r="A5" s="23" t="s">
        <v>45</v>
      </c>
      <c r="B5" s="23" t="s">
        <v>46</v>
      </c>
      <c r="C5" s="23" t="s">
        <v>47</v>
      </c>
      <c r="D5" s="23" t="s">
        <v>48</v>
      </c>
      <c r="E5" s="23" t="s">
        <v>49</v>
      </c>
      <c r="F5" s="23" t="s">
        <v>50</v>
      </c>
      <c r="G5" s="24" t="n">
        <v>46266</v>
      </c>
      <c r="H5" s="25" t="n">
        <v>1500</v>
      </c>
      <c r="I5" s="25" t="n">
        <v>1500</v>
      </c>
      <c r="J5" s="25" t="n">
        <f aca="false">IF(H5="","",MAX(0,H5-I5))</f>
        <v>0</v>
      </c>
      <c r="K5" s="26" t="n">
        <f aca="true">IF(G5="","",G5-TODAY())</f>
        <v>-8</v>
      </c>
      <c r="L5" s="24" t="n">
        <v>46266</v>
      </c>
      <c r="M5" s="23" t="s">
        <v>51</v>
      </c>
      <c r="N5" s="23" t="s">
        <v>52</v>
      </c>
      <c r="O5" s="23" t="str">
        <f aca="true">IF(G5="","",IF(I5&gt;=H5,"Paid",IF(AND(I5&gt;0,I5&lt;H5),"Partially Paid",IF(G5&lt;TODAY(),"Overdue",IF(G5&lt;=TODAY()+7,"Due Soon","Upcoming")))))</f>
        <v>Paid</v>
      </c>
      <c r="P5" s="23" t="s">
        <v>53</v>
      </c>
      <c r="Q5" s="23" t="s">
        <v>54</v>
      </c>
      <c r="R5" s="23"/>
    </row>
    <row r="6" customFormat="false" ht="15" hidden="false" customHeight="false" outlineLevel="0" collapsed="false">
      <c r="A6" s="23" t="s">
        <v>55</v>
      </c>
      <c r="B6" s="23" t="s">
        <v>56</v>
      </c>
      <c r="C6" s="23" t="s">
        <v>57</v>
      </c>
      <c r="D6" s="23" t="s">
        <v>58</v>
      </c>
      <c r="E6" s="23" t="s">
        <v>59</v>
      </c>
      <c r="F6" s="23" t="s">
        <v>50</v>
      </c>
      <c r="G6" s="24" t="n">
        <v>46280</v>
      </c>
      <c r="H6" s="25" t="n">
        <v>120</v>
      </c>
      <c r="I6" s="25" t="n">
        <v>0</v>
      </c>
      <c r="J6" s="25" t="n">
        <f aca="false">IF(H6="","",MAX(0,H6-I6))</f>
        <v>120</v>
      </c>
      <c r="K6" s="26" t="n">
        <f aca="true">IF(G6="","",G6-TODAY())</f>
        <v>6</v>
      </c>
      <c r="L6" s="23"/>
      <c r="M6" s="23"/>
      <c r="N6" s="23"/>
      <c r="O6" s="23" t="str">
        <f aca="true">IF(G6="","",IF(I6&gt;=H6,"Paid",IF(AND(I6&gt;0,I6&lt;H6),"Partially Paid",IF(G6&lt;TODAY(),"Overdue",IF(G6&lt;=TODAY()+7,"Due Soon","Upcoming")))))</f>
        <v>Due Soon</v>
      </c>
      <c r="P6" s="23" t="s">
        <v>53</v>
      </c>
      <c r="Q6" s="23" t="s">
        <v>60</v>
      </c>
      <c r="R6" s="23"/>
    </row>
    <row r="7" customFormat="false" ht="15" hidden="false" customHeight="false" outlineLevel="0" collapsed="false">
      <c r="A7" s="23" t="s">
        <v>61</v>
      </c>
      <c r="B7" s="23" t="s">
        <v>62</v>
      </c>
      <c r="C7" s="23" t="s">
        <v>57</v>
      </c>
      <c r="D7" s="23" t="s">
        <v>63</v>
      </c>
      <c r="E7" s="23" t="s">
        <v>64</v>
      </c>
      <c r="F7" s="23" t="s">
        <v>50</v>
      </c>
      <c r="G7" s="24" t="n">
        <v>46277</v>
      </c>
      <c r="H7" s="25" t="n">
        <v>65</v>
      </c>
      <c r="I7" s="25" t="n">
        <v>0</v>
      </c>
      <c r="J7" s="25" t="n">
        <f aca="false">IF(H7="","",MAX(0,H7-I7))</f>
        <v>65</v>
      </c>
      <c r="K7" s="26" t="n">
        <f aca="true">IF(G7="","",G7-TODAY())</f>
        <v>3</v>
      </c>
      <c r="L7" s="23"/>
      <c r="M7" s="23"/>
      <c r="N7" s="23"/>
      <c r="O7" s="23" t="str">
        <f aca="true">IF(G7="","",IF(I7&gt;=H7,"Paid",IF(AND(I7&gt;0,I7&lt;H7),"Partially Paid",IF(G7&lt;TODAY(),"Overdue",IF(G7&lt;=TODAY()+7,"Due Soon","Upcoming")))))</f>
        <v>Due Soon</v>
      </c>
      <c r="P7" s="23" t="s">
        <v>53</v>
      </c>
      <c r="Q7" s="23" t="s">
        <v>60</v>
      </c>
      <c r="R7" s="23"/>
    </row>
    <row r="8" customFormat="false" ht="15" hidden="false" customHeight="false" outlineLevel="0" collapsed="false">
      <c r="A8" s="23" t="s">
        <v>65</v>
      </c>
      <c r="B8" s="23" t="s">
        <v>66</v>
      </c>
      <c r="C8" s="23" t="s">
        <v>67</v>
      </c>
      <c r="D8" s="23" t="s">
        <v>68</v>
      </c>
      <c r="E8" s="23" t="s">
        <v>69</v>
      </c>
      <c r="F8" s="23" t="s">
        <v>50</v>
      </c>
      <c r="G8" s="24" t="n">
        <v>46285</v>
      </c>
      <c r="H8" s="25" t="n">
        <v>220</v>
      </c>
      <c r="I8" s="25" t="n">
        <v>0</v>
      </c>
      <c r="J8" s="25" t="n">
        <f aca="false">IF(H8="","",MAX(0,H8-I8))</f>
        <v>220</v>
      </c>
      <c r="K8" s="26" t="n">
        <f aca="true">IF(G8="","",G8-TODAY())</f>
        <v>11</v>
      </c>
      <c r="L8" s="23"/>
      <c r="M8" s="23"/>
      <c r="N8" s="23"/>
      <c r="O8" s="23" t="str">
        <f aca="true">IF(G8="","",IF(I8&gt;=H8,"Paid",IF(AND(I8&gt;0,I8&lt;H8),"Partially Paid",IF(G8&lt;TODAY(),"Overdue",IF(G8&lt;=TODAY()+7,"Due Soon","Upcoming")))))</f>
        <v>Upcoming</v>
      </c>
      <c r="P8" s="23" t="s">
        <v>70</v>
      </c>
      <c r="Q8" s="23" t="s">
        <v>54</v>
      </c>
      <c r="R8" s="23"/>
    </row>
    <row r="9" customFormat="false" ht="15" hidden="false" customHeight="false" outlineLevel="0" collapsed="false">
      <c r="A9" s="23" t="s">
        <v>71</v>
      </c>
      <c r="B9" s="23" t="s">
        <v>72</v>
      </c>
      <c r="C9" s="23" t="s">
        <v>73</v>
      </c>
      <c r="D9" s="23" t="s">
        <v>74</v>
      </c>
      <c r="E9" s="23" t="s">
        <v>75</v>
      </c>
      <c r="F9" s="23" t="s">
        <v>50</v>
      </c>
      <c r="G9" s="24" t="n">
        <v>46290</v>
      </c>
      <c r="H9" s="25" t="n">
        <v>15</v>
      </c>
      <c r="I9" s="25" t="n">
        <v>0</v>
      </c>
      <c r="J9" s="25" t="n">
        <f aca="false">IF(H9="","",MAX(0,H9-I9))</f>
        <v>15</v>
      </c>
      <c r="K9" s="26" t="n">
        <f aca="true">IF(G9="","",G9-TODAY())</f>
        <v>16</v>
      </c>
      <c r="L9" s="23"/>
      <c r="M9" s="23"/>
      <c r="N9" s="23"/>
      <c r="O9" s="23" t="str">
        <f aca="true">IF(G9="","",IF(I9&gt;=H9,"Paid",IF(AND(I9&gt;0,I9&lt;H9),"Partially Paid",IF(G9&lt;TODAY(),"Overdue",IF(G9&lt;=TODAY()+7,"Due Soon","Upcoming")))))</f>
        <v>Upcoming</v>
      </c>
      <c r="P9" s="23" t="s">
        <v>70</v>
      </c>
      <c r="Q9" s="23" t="s">
        <v>76</v>
      </c>
      <c r="R9" s="23"/>
    </row>
    <row r="10" customFormat="false" ht="15" hidden="false" customHeight="false" outlineLevel="0" collapsed="false">
      <c r="A10" s="23" t="s">
        <v>77</v>
      </c>
      <c r="B10" s="23" t="s">
        <v>78</v>
      </c>
      <c r="C10" s="23" t="s">
        <v>79</v>
      </c>
      <c r="D10" s="23" t="s">
        <v>80</v>
      </c>
      <c r="E10" s="23" t="s">
        <v>81</v>
      </c>
      <c r="F10" s="23" t="s">
        <v>50</v>
      </c>
      <c r="G10" s="24" t="n">
        <v>46270</v>
      </c>
      <c r="H10" s="25" t="n">
        <v>450</v>
      </c>
      <c r="I10" s="25" t="n">
        <v>200</v>
      </c>
      <c r="J10" s="25" t="n">
        <f aca="false">IF(H10="","",MAX(0,H10-I10))</f>
        <v>250</v>
      </c>
      <c r="K10" s="26" t="n">
        <f aca="true">IF(G10="","",G10-TODAY())</f>
        <v>-4</v>
      </c>
      <c r="L10" s="24" t="n">
        <v>46269</v>
      </c>
      <c r="M10" s="23" t="s">
        <v>82</v>
      </c>
      <c r="N10" s="23" t="s">
        <v>52</v>
      </c>
      <c r="O10" s="23" t="str">
        <f aca="true">IF(G10="","",IF(I10&gt;=H10,"Paid",IF(AND(I10&gt;0,I10&lt;H10),"Partially Paid",IF(G10&lt;TODAY(),"Overdue",IF(G10&lt;=TODAY()+7,"Due Soon","Upcoming")))))</f>
        <v>Partially Paid</v>
      </c>
      <c r="P10" s="23" t="s">
        <v>53</v>
      </c>
      <c r="Q10" s="23" t="s">
        <v>54</v>
      </c>
      <c r="R10" s="23" t="s">
        <v>83</v>
      </c>
    </row>
    <row r="11" customFormat="false" ht="15" hidden="false" customHeight="false" outlineLevel="0" collapsed="false">
      <c r="A11" s="23" t="s">
        <v>84</v>
      </c>
      <c r="B11" s="23" t="s">
        <v>85</v>
      </c>
      <c r="C11" s="23" t="s">
        <v>86</v>
      </c>
      <c r="D11" s="23" t="s">
        <v>87</v>
      </c>
      <c r="E11" s="23" t="s">
        <v>88</v>
      </c>
      <c r="F11" s="23" t="s">
        <v>50</v>
      </c>
      <c r="G11" s="24" t="n">
        <v>46268</v>
      </c>
      <c r="H11" s="25" t="n">
        <v>380</v>
      </c>
      <c r="I11" s="25" t="n">
        <v>0</v>
      </c>
      <c r="J11" s="25" t="n">
        <f aca="false">IF(H11="","",MAX(0,H11-I11))</f>
        <v>380</v>
      </c>
      <c r="K11" s="26" t="n">
        <f aca="true">IF(G11="","",G11-TODAY())</f>
        <v>-6</v>
      </c>
      <c r="L11" s="23"/>
      <c r="M11" s="23"/>
      <c r="N11" s="23"/>
      <c r="O11" s="23" t="str">
        <f aca="true">IF(G11="","",IF(I11&gt;=H11,"Paid",IF(AND(I11&gt;0,I11&lt;H11),"Partially Paid",IF(G11&lt;TODAY(),"Overdue",IF(G11&lt;=TODAY()+7,"Due Soon","Upcoming")))))</f>
        <v>Overdue</v>
      </c>
      <c r="P11" s="23" t="s">
        <v>70</v>
      </c>
      <c r="Q11" s="23" t="s">
        <v>54</v>
      </c>
      <c r="R11" s="23"/>
    </row>
    <row r="12" customFormat="false" ht="15" hidden="false" customHeight="false" outlineLevel="0" collapsed="false">
      <c r="A12" s="23" t="s">
        <v>89</v>
      </c>
      <c r="B12" s="23" t="s">
        <v>90</v>
      </c>
      <c r="C12" s="23" t="s">
        <v>91</v>
      </c>
      <c r="D12" s="23" t="s">
        <v>92</v>
      </c>
      <c r="E12" s="23" t="s">
        <v>75</v>
      </c>
      <c r="F12" s="23" t="s">
        <v>50</v>
      </c>
      <c r="G12" s="24" t="n">
        <v>46283</v>
      </c>
      <c r="H12" s="25" t="n">
        <v>40</v>
      </c>
      <c r="I12" s="25" t="n">
        <v>0</v>
      </c>
      <c r="J12" s="25" t="n">
        <f aca="false">IF(H12="","",MAX(0,H12-I12))</f>
        <v>40</v>
      </c>
      <c r="K12" s="26" t="n">
        <f aca="true">IF(G12="","",G12-TODAY())</f>
        <v>9</v>
      </c>
      <c r="L12" s="23"/>
      <c r="M12" s="23"/>
      <c r="N12" s="23"/>
      <c r="O12" s="23" t="str">
        <f aca="true">IF(G12="","",IF(I12&gt;=H12,"Paid",IF(AND(I12&gt;0,I12&lt;H12),"Partially Paid",IF(G12&lt;TODAY(),"Overdue",IF(G12&lt;=TODAY()+7,"Due Soon","Upcoming")))))</f>
        <v>Upcoming</v>
      </c>
      <c r="P12" s="23" t="s">
        <v>53</v>
      </c>
      <c r="Q12" s="23" t="s">
        <v>76</v>
      </c>
      <c r="R12" s="23"/>
    </row>
    <row r="13" customFormat="false" ht="15" hidden="false" customHeight="false" outlineLevel="0" collapsed="false">
      <c r="A13" s="23"/>
      <c r="B13" s="23"/>
      <c r="C13" s="23"/>
      <c r="D13" s="23"/>
      <c r="E13" s="23"/>
      <c r="F13" s="23"/>
      <c r="G13" s="24"/>
      <c r="H13" s="25"/>
      <c r="I13" s="25"/>
      <c r="J13" s="25" t="str">
        <f aca="false">IF(H13="","",MAX(0,H13-I13))</f>
        <v/>
      </c>
      <c r="K13" s="26" t="str">
        <f aca="true">IF(G13="","",G13-TODAY())</f>
        <v/>
      </c>
      <c r="L13" s="24"/>
      <c r="M13" s="23"/>
      <c r="N13" s="23"/>
      <c r="O13" s="23" t="str">
        <f aca="true">IF(G13="","",IF(I13&gt;=H13,"Paid",IF(AND(I13&gt;0,I13&lt;H13),"Partially Paid",IF(G13&lt;TODAY(),"Overdue",IF(G13&lt;=TODAY()+7,"Due Soon","Upcoming")))))</f>
        <v/>
      </c>
      <c r="P13" s="23"/>
      <c r="Q13" s="23"/>
      <c r="R13" s="23"/>
    </row>
    <row r="14" customFormat="false" ht="15" hidden="false" customHeight="false" outlineLevel="0" collapsed="false">
      <c r="A14" s="23"/>
      <c r="B14" s="23"/>
      <c r="C14" s="23"/>
      <c r="D14" s="23"/>
      <c r="E14" s="23"/>
      <c r="F14" s="23"/>
      <c r="G14" s="24"/>
      <c r="H14" s="25"/>
      <c r="I14" s="25"/>
      <c r="J14" s="25" t="str">
        <f aca="false">IF(H14="","",MAX(0,H14-I14))</f>
        <v/>
      </c>
      <c r="K14" s="26" t="str">
        <f aca="true">IF(G14="","",G14-TODAY())</f>
        <v/>
      </c>
      <c r="L14" s="24"/>
      <c r="M14" s="23"/>
      <c r="N14" s="23"/>
      <c r="O14" s="23" t="str">
        <f aca="true">IF(G14="","",IF(I14&gt;=H14,"Paid",IF(AND(I14&gt;0,I14&lt;H14),"Partially Paid",IF(G14&lt;TODAY(),"Overdue",IF(G14&lt;=TODAY()+7,"Due Soon","Upcoming")))))</f>
        <v/>
      </c>
      <c r="P14" s="23"/>
      <c r="Q14" s="23"/>
      <c r="R14" s="23"/>
    </row>
    <row r="15" customFormat="false" ht="15" hidden="false" customHeight="false" outlineLevel="0" collapsed="false">
      <c r="A15" s="23"/>
      <c r="B15" s="23"/>
      <c r="C15" s="23"/>
      <c r="D15" s="23"/>
      <c r="E15" s="23"/>
      <c r="F15" s="23"/>
      <c r="G15" s="24"/>
      <c r="H15" s="25"/>
      <c r="I15" s="25"/>
      <c r="J15" s="25" t="str">
        <f aca="false">IF(H15="","",MAX(0,H15-I15))</f>
        <v/>
      </c>
      <c r="K15" s="26" t="str">
        <f aca="true">IF(G15="","",G15-TODAY())</f>
        <v/>
      </c>
      <c r="L15" s="24"/>
      <c r="M15" s="23"/>
      <c r="N15" s="23"/>
      <c r="O15" s="23" t="str">
        <f aca="true">IF(G15="","",IF(I15&gt;=H15,"Paid",IF(AND(I15&gt;0,I15&lt;H15),"Partially Paid",IF(G15&lt;TODAY(),"Overdue",IF(G15&lt;=TODAY()+7,"Due Soon","Upcoming")))))</f>
        <v/>
      </c>
      <c r="P15" s="23"/>
      <c r="Q15" s="23"/>
      <c r="R15" s="23"/>
    </row>
    <row r="16" customFormat="false" ht="15" hidden="false" customHeight="false" outlineLevel="0" collapsed="false">
      <c r="A16" s="23"/>
      <c r="B16" s="23"/>
      <c r="C16" s="23"/>
      <c r="D16" s="23"/>
      <c r="E16" s="23"/>
      <c r="F16" s="23"/>
      <c r="G16" s="24"/>
      <c r="H16" s="25"/>
      <c r="I16" s="25"/>
      <c r="J16" s="25" t="str">
        <f aca="false">IF(H16="","",MAX(0,H16-I16))</f>
        <v/>
      </c>
      <c r="K16" s="26" t="str">
        <f aca="true">IF(G16="","",G16-TODAY())</f>
        <v/>
      </c>
      <c r="L16" s="24"/>
      <c r="M16" s="23"/>
      <c r="N16" s="23"/>
      <c r="O16" s="23" t="str">
        <f aca="true">IF(G16="","",IF(I16&gt;=H16,"Paid",IF(AND(I16&gt;0,I16&lt;H16),"Partially Paid",IF(G16&lt;TODAY(),"Overdue",IF(G16&lt;=TODAY()+7,"Due Soon","Upcoming")))))</f>
        <v/>
      </c>
      <c r="P16" s="23"/>
      <c r="Q16" s="23"/>
      <c r="R16" s="23"/>
    </row>
    <row r="17" customFormat="false" ht="15" hidden="false" customHeight="false" outlineLevel="0" collapsed="false">
      <c r="A17" s="23"/>
      <c r="B17" s="23"/>
      <c r="C17" s="23"/>
      <c r="D17" s="23"/>
      <c r="E17" s="23"/>
      <c r="F17" s="23"/>
      <c r="G17" s="24"/>
      <c r="H17" s="25"/>
      <c r="I17" s="25"/>
      <c r="J17" s="25" t="str">
        <f aca="false">IF(H17="","",MAX(0,H17-I17))</f>
        <v/>
      </c>
      <c r="K17" s="26" t="str">
        <f aca="true">IF(G17="","",G17-TODAY())</f>
        <v/>
      </c>
      <c r="L17" s="24"/>
      <c r="M17" s="23"/>
      <c r="N17" s="23"/>
      <c r="O17" s="23" t="str">
        <f aca="true">IF(G17="","",IF(I17&gt;=H17,"Paid",IF(AND(I17&gt;0,I17&lt;H17),"Partially Paid",IF(G17&lt;TODAY(),"Overdue",IF(G17&lt;=TODAY()+7,"Due Soon","Upcoming")))))</f>
        <v/>
      </c>
      <c r="P17" s="23"/>
      <c r="Q17" s="23"/>
      <c r="R17" s="23"/>
    </row>
    <row r="18" customFormat="false" ht="15" hidden="false" customHeight="false" outlineLevel="0" collapsed="false">
      <c r="A18" s="23"/>
      <c r="B18" s="23"/>
      <c r="C18" s="23"/>
      <c r="D18" s="23"/>
      <c r="E18" s="23"/>
      <c r="F18" s="23"/>
      <c r="G18" s="24"/>
      <c r="H18" s="25"/>
      <c r="I18" s="25"/>
      <c r="J18" s="25" t="str">
        <f aca="false">IF(H18="","",MAX(0,H18-I18))</f>
        <v/>
      </c>
      <c r="K18" s="26" t="str">
        <f aca="true">IF(G18="","",G18-TODAY())</f>
        <v/>
      </c>
      <c r="L18" s="24"/>
      <c r="M18" s="23"/>
      <c r="N18" s="23"/>
      <c r="O18" s="23" t="str">
        <f aca="true">IF(G18="","",IF(I18&gt;=H18,"Paid",IF(AND(I18&gt;0,I18&lt;H18),"Partially Paid",IF(G18&lt;TODAY(),"Overdue",IF(G18&lt;=TODAY()+7,"Due Soon","Upcoming")))))</f>
        <v/>
      </c>
      <c r="P18" s="23"/>
      <c r="Q18" s="23"/>
      <c r="R18" s="23"/>
    </row>
  </sheetData>
  <mergeCells count="2">
    <mergeCell ref="A1:R1"/>
    <mergeCell ref="A2:R2"/>
  </mergeCells>
  <conditionalFormatting sqref="O5:O18">
    <cfRule type="cellIs" priority="2" operator="equal" aboveAverage="0" equalAverage="0" bottom="0" percent="0" rank="0" text="" dxfId="18">
      <formula>"Overdue"</formula>
    </cfRule>
    <cfRule type="cellIs" priority="3" operator="equal" aboveAverage="0" equalAverage="0" bottom="0" percent="0" rank="0" text="" dxfId="19">
      <formula>"Due Soon"</formula>
    </cfRule>
    <cfRule type="cellIs" priority="4" operator="equal" aboveAverage="0" equalAverage="0" bottom="0" percent="0" rank="0" text="" dxfId="20">
      <formula>"Paid"</formula>
    </cfRule>
    <cfRule type="cellIs" priority="5" operator="equal" aboveAverage="0" equalAverage="0" bottom="0" percent="0" rank="0" text="" dxfId="21">
      <formula>"Partially Paid"</formula>
    </cfRule>
  </conditionalFormatting>
  <conditionalFormatting sqref="P5:P18">
    <cfRule type="cellIs" priority="6" operator="equal" aboveAverage="0" equalAverage="0" bottom="0" percent="0" rank="0" text="" dxfId="22">
      <formula>"Yes"</formula>
    </cfRule>
  </conditionalFormatting>
  <conditionalFormatting sqref="B5:N18">
    <cfRule type="expression" priority="7" aboveAverage="0" equalAverage="0" bottom="0" percent="0" rank="0" text="" dxfId="23">
      <formula>$O5="Overdue"</formula>
    </cfRule>
  </conditionalFormatting>
  <dataValidations count="5">
    <dataValidation allowBlank="true" errorStyle="stop" operator="between" showDropDown="false" showErrorMessage="false" showInputMessage="false" sqref="C5:C18" type="list">
      <formula1>List_Categories</formula1>
      <formula2>0</formula2>
    </dataValidation>
    <dataValidation allowBlank="true" errorStyle="stop" operator="between" showDropDown="false" showErrorMessage="false" showInputMessage="false" sqref="F5:F18" type="list">
      <formula1>List_Frequency</formula1>
      <formula2>0</formula2>
    </dataValidation>
    <dataValidation allowBlank="true" errorStyle="stop" operator="between" showDropDown="false" showErrorMessage="false" showInputMessage="false" sqref="M5:M18" type="list">
      <formula1>List_PaymentMethods</formula1>
      <formula2>0</formula2>
    </dataValidation>
    <dataValidation allowBlank="true" errorStyle="stop" operator="between" showDropDown="false" showErrorMessage="false" showInputMessage="false" sqref="P5:P18" type="list">
      <formula1>List_AutoPay</formula1>
      <formula2>0</formula2>
    </dataValidation>
    <dataValidation allowBlank="true" errorStyle="stop" operator="between" showDropDown="false" showErrorMessage="false" showInputMessage="false" sqref="Q5:Q18" type="list">
      <formula1>List_Priority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22"/>
    <col collapsed="false" customWidth="true" hidden="false" outlineLevel="0" max="3" min="3" style="0" width="16"/>
    <col collapsed="false" customWidth="true" hidden="false" outlineLevel="0" max="4" min="4" style="0" width="14"/>
    <col collapsed="false" customWidth="true" hidden="false" outlineLevel="0" max="5" min="5" style="0" width="16"/>
    <col collapsed="false" customWidth="true" hidden="false" outlineLevel="0" max="6" min="6" style="0" width="14"/>
    <col collapsed="false" customWidth="true" hidden="false" outlineLevel="0" max="7" min="7" style="0" width="10"/>
    <col collapsed="false" customWidth="true" hidden="false" outlineLevel="0" max="8" min="8" style="0" width="2"/>
  </cols>
  <sheetData>
    <row r="1" customFormat="false" ht="27.75" hidden="false" customHeight="true" outlineLevel="0" collapsed="false">
      <c r="A1" s="22" t="s">
        <v>93</v>
      </c>
      <c r="B1" s="22"/>
      <c r="C1" s="22"/>
      <c r="D1" s="22"/>
      <c r="E1" s="22"/>
      <c r="F1" s="22"/>
      <c r="G1" s="22"/>
    </row>
    <row r="2" customFormat="false" ht="15" hidden="false" customHeight="false" outlineLevel="0" collapsed="false">
      <c r="A2" s="18" t="s">
        <v>94</v>
      </c>
      <c r="B2" s="18"/>
      <c r="C2" s="18"/>
      <c r="D2" s="18"/>
      <c r="E2" s="18"/>
      <c r="F2" s="18"/>
      <c r="G2" s="18"/>
    </row>
    <row r="4" customFormat="false" ht="23.85" hidden="false" customHeight="false" outlineLevel="0" collapsed="false">
      <c r="A4" s="10" t="s">
        <v>16</v>
      </c>
      <c r="B4" s="10" t="s">
        <v>32</v>
      </c>
      <c r="C4" s="10" t="s">
        <v>35</v>
      </c>
      <c r="D4" s="10" t="s">
        <v>95</v>
      </c>
      <c r="E4" s="10" t="s">
        <v>96</v>
      </c>
      <c r="F4" s="10" t="s">
        <v>97</v>
      </c>
      <c r="G4" s="10" t="s">
        <v>98</v>
      </c>
    </row>
    <row r="5" customFormat="false" ht="15" hidden="false" customHeight="false" outlineLevel="0" collapsed="false">
      <c r="A5" s="23" t="s">
        <v>46</v>
      </c>
      <c r="B5" s="23" t="s">
        <v>47</v>
      </c>
      <c r="C5" s="23" t="s">
        <v>50</v>
      </c>
      <c r="D5" s="25" t="n">
        <v>1500</v>
      </c>
      <c r="E5" s="24" t="n">
        <v>46296</v>
      </c>
      <c r="F5" s="23" t="s">
        <v>53</v>
      </c>
      <c r="G5" s="23" t="s">
        <v>70</v>
      </c>
    </row>
    <row r="6" customFormat="false" ht="15" hidden="false" customHeight="false" outlineLevel="0" collapsed="false">
      <c r="A6" s="23" t="s">
        <v>56</v>
      </c>
      <c r="B6" s="23" t="s">
        <v>57</v>
      </c>
      <c r="C6" s="23" t="s">
        <v>50</v>
      </c>
      <c r="D6" s="25" t="n">
        <v>120</v>
      </c>
      <c r="E6" s="24" t="n">
        <v>46310</v>
      </c>
      <c r="F6" s="23" t="s">
        <v>53</v>
      </c>
      <c r="G6" s="23" t="s">
        <v>70</v>
      </c>
    </row>
    <row r="7" customFormat="false" ht="15" hidden="false" customHeight="false" outlineLevel="0" collapsed="false">
      <c r="A7" s="23" t="s">
        <v>62</v>
      </c>
      <c r="B7" s="23" t="s">
        <v>57</v>
      </c>
      <c r="C7" s="23" t="s">
        <v>50</v>
      </c>
      <c r="D7" s="25" t="n">
        <v>65</v>
      </c>
      <c r="E7" s="24" t="n">
        <v>46307</v>
      </c>
      <c r="F7" s="23" t="s">
        <v>53</v>
      </c>
      <c r="G7" s="23" t="s">
        <v>70</v>
      </c>
    </row>
    <row r="8" customFormat="false" ht="15" hidden="false" customHeight="false" outlineLevel="0" collapsed="false">
      <c r="A8" s="23" t="s">
        <v>66</v>
      </c>
      <c r="B8" s="23" t="s">
        <v>67</v>
      </c>
      <c r="C8" s="23" t="s">
        <v>50</v>
      </c>
      <c r="D8" s="25" t="n">
        <v>220</v>
      </c>
      <c r="E8" s="24" t="n">
        <v>46315</v>
      </c>
      <c r="F8" s="23" t="s">
        <v>70</v>
      </c>
      <c r="G8" s="23" t="s">
        <v>70</v>
      </c>
    </row>
    <row r="9" customFormat="false" ht="15" hidden="false" customHeight="false" outlineLevel="0" collapsed="false">
      <c r="A9" s="23" t="s">
        <v>72</v>
      </c>
      <c r="B9" s="23" t="s">
        <v>73</v>
      </c>
      <c r="C9" s="23" t="s">
        <v>50</v>
      </c>
      <c r="D9" s="25" t="n">
        <v>15</v>
      </c>
      <c r="E9" s="24" t="n">
        <v>46320</v>
      </c>
      <c r="F9" s="23" t="s">
        <v>70</v>
      </c>
      <c r="G9" s="23" t="s">
        <v>70</v>
      </c>
    </row>
    <row r="10" customFormat="false" ht="15" hidden="false" customHeight="false" outlineLevel="0" collapsed="false">
      <c r="A10" s="23" t="s">
        <v>78</v>
      </c>
      <c r="B10" s="23" t="s">
        <v>79</v>
      </c>
      <c r="C10" s="23" t="s">
        <v>50</v>
      </c>
      <c r="D10" s="25" t="n">
        <v>450</v>
      </c>
      <c r="E10" s="24" t="n">
        <v>46300</v>
      </c>
      <c r="F10" s="23" t="s">
        <v>53</v>
      </c>
      <c r="G10" s="23" t="s">
        <v>70</v>
      </c>
    </row>
    <row r="11" customFormat="false" ht="15" hidden="false" customHeight="false" outlineLevel="0" collapsed="false">
      <c r="A11" s="23" t="s">
        <v>85</v>
      </c>
      <c r="B11" s="23" t="s">
        <v>86</v>
      </c>
      <c r="C11" s="23" t="s">
        <v>50</v>
      </c>
      <c r="D11" s="25" t="n">
        <v>380</v>
      </c>
      <c r="E11" s="24" t="n">
        <v>46298</v>
      </c>
      <c r="F11" s="23" t="s">
        <v>70</v>
      </c>
      <c r="G11" s="23" t="s">
        <v>70</v>
      </c>
    </row>
    <row r="12" customFormat="false" ht="15" hidden="false" customHeight="false" outlineLevel="0" collapsed="false">
      <c r="A12" s="23" t="s">
        <v>90</v>
      </c>
      <c r="B12" s="23" t="s">
        <v>91</v>
      </c>
      <c r="C12" s="23" t="s">
        <v>50</v>
      </c>
      <c r="D12" s="25" t="n">
        <v>40</v>
      </c>
      <c r="E12" s="24" t="n">
        <v>46313</v>
      </c>
      <c r="F12" s="23" t="s">
        <v>53</v>
      </c>
      <c r="G12" s="23" t="s">
        <v>70</v>
      </c>
    </row>
  </sheetData>
  <mergeCells count="2">
    <mergeCell ref="A1:G1"/>
    <mergeCell ref="A2:G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4" min="2" style="0" width="14"/>
    <col collapsed="false" customWidth="true" hidden="false" outlineLevel="0" max="5" min="5" style="0" width="4"/>
    <col collapsed="false" customWidth="true" hidden="false" outlineLevel="0" max="6" min="6" style="0" width="40"/>
  </cols>
  <sheetData>
    <row r="1" customFormat="false" ht="27.75" hidden="false" customHeight="true" outlineLevel="0" collapsed="false">
      <c r="A1" s="22" t="s">
        <v>99</v>
      </c>
      <c r="B1" s="22"/>
      <c r="C1" s="22"/>
      <c r="D1" s="22"/>
    </row>
    <row r="2" customFormat="false" ht="15" hidden="false" customHeight="false" outlineLevel="0" collapsed="false">
      <c r="A2" s="18" t="str">
        <f aca="true">"How much cash is needed each week of "&amp;TEXT(TODAY(),"mmmm yyyy")&amp;"?"</f>
        <v>How much cash is needed each week of September 2026?</v>
      </c>
      <c r="B2" s="18"/>
      <c r="C2" s="18"/>
      <c r="D2" s="18"/>
    </row>
    <row r="4" customFormat="false" ht="28.35" hidden="false" customHeight="false" outlineLevel="0" collapsed="false">
      <c r="A4" s="10" t="s">
        <v>100</v>
      </c>
      <c r="B4" s="10" t="s">
        <v>101</v>
      </c>
      <c r="C4" s="10" t="s">
        <v>102</v>
      </c>
      <c r="D4" s="10" t="s">
        <v>103</v>
      </c>
      <c r="F4" s="27" t="s">
        <v>104</v>
      </c>
    </row>
    <row r="5" customFormat="false" ht="15" hidden="false" customHeight="false" outlineLevel="0" collapsed="false">
      <c r="A5" s="28" t="s">
        <v>105</v>
      </c>
      <c r="B5" s="29" t="n">
        <f aca="true">MIN(DATE(YEAR(TODAY()),MONTH(TODAY()),1)+0,EOMONTH(TODAY(),0)+1)</f>
        <v>46266</v>
      </c>
      <c r="C5" s="28" t="n">
        <f aca="false">IF(B5&gt;EOMONTH(TODAY(),0),0,COUNTIFS(Table_Bills[Due Date],"&gt;="&amp;B5,Table_Bills[Due Date],"&lt;="&amp;MIN(B5+6,EOMONTH(TODAY(),0))))</f>
        <v>3</v>
      </c>
      <c r="D5" s="13" t="n">
        <f aca="false">IF(B5&gt;EOMONTH(TODAY(),0),0,SUMIFS(Table_Bills[Amount Due],Table_Bills[Due Date],"&gt;="&amp;B5,Table_Bills[Due Date],"&lt;="&amp;MIN(B5+6,EOMONTH(TODAY(),0))))</f>
        <v>2330</v>
      </c>
    </row>
    <row r="6" customFormat="false" ht="15" hidden="false" customHeight="false" outlineLevel="0" collapsed="false">
      <c r="A6" s="30" t="s">
        <v>106</v>
      </c>
      <c r="B6" s="31" t="n">
        <f aca="true">MIN(DATE(YEAR(TODAY()),MONTH(TODAY()),1)+7,EOMONTH(TODAY(),0)+1)</f>
        <v>46273</v>
      </c>
      <c r="C6" s="30" t="n">
        <f aca="false">IF(B6&gt;EOMONTH(TODAY(),0),0,COUNTIFS(Table_Bills[Due Date],"&gt;="&amp;B6,Table_Bills[Due Date],"&lt;="&amp;MIN(B6+6,EOMONTH(TODAY(),0))))</f>
        <v>1</v>
      </c>
      <c r="D6" s="16" t="n">
        <f aca="false">IF(B6&gt;EOMONTH(TODAY(),0),0,SUMIFS(Table_Bills[Amount Due],Table_Bills[Due Date],"&gt;="&amp;B6,Table_Bills[Due Date],"&lt;="&amp;MIN(B6+6,EOMONTH(TODAY(),0))))</f>
        <v>65</v>
      </c>
    </row>
    <row r="7" customFormat="false" ht="15" hidden="false" customHeight="false" outlineLevel="0" collapsed="false">
      <c r="A7" s="28" t="s">
        <v>107</v>
      </c>
      <c r="B7" s="29" t="n">
        <f aca="true">MIN(DATE(YEAR(TODAY()),MONTH(TODAY()),1)+14,EOMONTH(TODAY(),0)+1)</f>
        <v>46280</v>
      </c>
      <c r="C7" s="28" t="n">
        <f aca="false">IF(B7&gt;EOMONTH(TODAY(),0),0,COUNTIFS(Table_Bills[Due Date],"&gt;="&amp;B7,Table_Bills[Due Date],"&lt;="&amp;MIN(B7+6,EOMONTH(TODAY(),0))))</f>
        <v>3</v>
      </c>
      <c r="D7" s="13" t="n">
        <f aca="false">IF(B7&gt;EOMONTH(TODAY(),0),0,SUMIFS(Table_Bills[Amount Due],Table_Bills[Due Date],"&gt;="&amp;B7,Table_Bills[Due Date],"&lt;="&amp;MIN(B7+6,EOMONTH(TODAY(),0))))</f>
        <v>380</v>
      </c>
    </row>
    <row r="8" customFormat="false" ht="15" hidden="false" customHeight="false" outlineLevel="0" collapsed="false">
      <c r="A8" s="30" t="s">
        <v>108</v>
      </c>
      <c r="B8" s="31" t="n">
        <f aca="true">MIN(DATE(YEAR(TODAY()),MONTH(TODAY()),1)+21,EOMONTH(TODAY(),0)+1)</f>
        <v>46287</v>
      </c>
      <c r="C8" s="30" t="n">
        <f aca="false">IF(B8&gt;EOMONTH(TODAY(),0),0,COUNTIFS(Table_Bills[Due Date],"&gt;="&amp;B8,Table_Bills[Due Date],"&lt;="&amp;MIN(B8+6,EOMONTH(TODAY(),0))))</f>
        <v>1</v>
      </c>
      <c r="D8" s="16" t="n">
        <f aca="false">IF(B8&gt;EOMONTH(TODAY(),0),0,SUMIFS(Table_Bills[Amount Due],Table_Bills[Due Date],"&gt;="&amp;B8,Table_Bills[Due Date],"&lt;="&amp;MIN(B8+6,EOMONTH(TODAY(),0))))</f>
        <v>15</v>
      </c>
    </row>
    <row r="9" customFormat="false" ht="15" hidden="false" customHeight="false" outlineLevel="0" collapsed="false">
      <c r="A9" s="28" t="s">
        <v>109</v>
      </c>
      <c r="B9" s="29" t="n">
        <f aca="true">MIN(DATE(YEAR(TODAY()),MONTH(TODAY()),1)+28,EOMONTH(TODAY(),0)+1)</f>
        <v>46294</v>
      </c>
      <c r="C9" s="28" t="n">
        <f aca="false">IF(B9&gt;EOMONTH(TODAY(),0),0,COUNTIFS(Table_Bills[Due Date],"&gt;="&amp;B9,Table_Bills[Due Date],"&lt;="&amp;MIN(B9+6,EOMONTH(TODAY(),0))))</f>
        <v>0</v>
      </c>
      <c r="D9" s="13" t="n">
        <f aca="false">IF(B9&gt;EOMONTH(TODAY(),0),0,SUMIFS(Table_Bills[Amount Due],Table_Bills[Due Date],"&gt;="&amp;B9,Table_Bills[Due Date],"&lt;="&amp;MIN(B9+6,EOMONTH(TODAY(),0))))</f>
        <v>0</v>
      </c>
    </row>
    <row r="10" customFormat="false" ht="15" hidden="false" customHeight="false" outlineLevel="0" collapsed="false">
      <c r="A10" s="30" t="s">
        <v>110</v>
      </c>
      <c r="B10" s="31" t="n">
        <f aca="true">MIN(DATE(YEAR(TODAY()),MONTH(TODAY()),1)+35,EOMONTH(TODAY(),0)+1)</f>
        <v>46296</v>
      </c>
      <c r="C10" s="30" t="n">
        <f aca="false">IF(B10&gt;EOMONTH(TODAY(),0),0,COUNTIFS(Table_Bills[Due Date],"&gt;="&amp;B10,Table_Bills[Due Date],"&lt;="&amp;MIN(B10+6,EOMONTH(TODAY(),0))))</f>
        <v>0</v>
      </c>
      <c r="D10" s="16" t="n">
        <f aca="false">IF(B10&gt;EOMONTH(TODAY(),0),0,SUMIFS(Table_Bills[Amount Due],Table_Bills[Due Date],"&gt;="&amp;B10,Table_Bills[Due Date],"&lt;="&amp;MIN(B10+6,EOMONTH(TODAY(),0))))</f>
        <v>0</v>
      </c>
    </row>
    <row r="11" customFormat="false" ht="15" hidden="false" customHeight="false" outlineLevel="0" collapsed="false">
      <c r="A11" s="32" t="s">
        <v>111</v>
      </c>
      <c r="B11" s="32"/>
      <c r="C11" s="32" t="n">
        <f aca="false">SUM(C5:C10)</f>
        <v>8</v>
      </c>
      <c r="D11" s="33" t="n">
        <f aca="false">SUM(D5:D10)</f>
        <v>2790</v>
      </c>
    </row>
  </sheetData>
  <mergeCells count="2">
    <mergeCell ref="A1:D1"/>
    <mergeCell ref="A2:D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0"/>
    <col collapsed="false" customWidth="true" hidden="false" outlineLevel="0" max="3" min="3" style="0" width="4"/>
    <col collapsed="false" customWidth="true" hidden="false" outlineLevel="0" max="4" min="4" style="0" width="20"/>
    <col collapsed="false" customWidth="true" hidden="false" outlineLevel="0" max="5" min="5" style="0" width="4"/>
    <col collapsed="false" customWidth="true" hidden="false" outlineLevel="0" max="6" min="6" style="0" width="20"/>
    <col collapsed="false" customWidth="true" hidden="false" outlineLevel="0" max="7" min="7" style="0" width="2"/>
  </cols>
  <sheetData>
    <row r="1" customFormat="false" ht="27.75" hidden="false" customHeight="true" outlineLevel="0" collapsed="false">
      <c r="A1" s="22" t="s">
        <v>112</v>
      </c>
      <c r="B1" s="22"/>
      <c r="C1" s="22"/>
      <c r="D1" s="22"/>
      <c r="E1" s="22"/>
      <c r="F1" s="22"/>
    </row>
    <row r="2" customFormat="false" ht="15" hidden="false" customHeight="false" outlineLevel="0" collapsed="false">
      <c r="A2" s="18" t="s">
        <v>113</v>
      </c>
      <c r="B2" s="18"/>
      <c r="C2" s="18"/>
      <c r="D2" s="18"/>
      <c r="E2" s="18"/>
      <c r="F2" s="18"/>
    </row>
    <row r="4" customFormat="false" ht="15" hidden="false" customHeight="false" outlineLevel="0" collapsed="false">
      <c r="B4" s="10" t="s">
        <v>114</v>
      </c>
      <c r="D4" s="10" t="s">
        <v>115</v>
      </c>
      <c r="F4" s="10" t="s">
        <v>116</v>
      </c>
    </row>
    <row r="5" customFormat="false" ht="15" hidden="false" customHeight="false" outlineLevel="0" collapsed="false">
      <c r="B5" s="34" t="s">
        <v>47</v>
      </c>
      <c r="D5" s="34" t="s">
        <v>51</v>
      </c>
      <c r="F5" s="34" t="s">
        <v>117</v>
      </c>
    </row>
    <row r="6" customFormat="false" ht="15" hidden="false" customHeight="false" outlineLevel="0" collapsed="false">
      <c r="B6" s="35" t="s">
        <v>57</v>
      </c>
      <c r="D6" s="35" t="s">
        <v>118</v>
      </c>
      <c r="F6" s="35" t="s">
        <v>119</v>
      </c>
    </row>
    <row r="7" customFormat="false" ht="15" hidden="false" customHeight="false" outlineLevel="0" collapsed="false">
      <c r="B7" s="34" t="s">
        <v>67</v>
      </c>
      <c r="D7" s="34" t="s">
        <v>82</v>
      </c>
      <c r="F7" s="34" t="s">
        <v>120</v>
      </c>
    </row>
    <row r="8" customFormat="false" ht="15" hidden="false" customHeight="false" outlineLevel="0" collapsed="false">
      <c r="B8" s="35" t="s">
        <v>86</v>
      </c>
      <c r="D8" s="35" t="s">
        <v>121</v>
      </c>
      <c r="F8" s="35" t="s">
        <v>122</v>
      </c>
    </row>
    <row r="9" customFormat="false" ht="15" hidden="false" customHeight="false" outlineLevel="0" collapsed="false">
      <c r="B9" s="34" t="s">
        <v>79</v>
      </c>
      <c r="D9" s="34" t="s">
        <v>123</v>
      </c>
      <c r="F9" s="34" t="s">
        <v>124</v>
      </c>
    </row>
    <row r="10" customFormat="false" ht="15" hidden="false" customHeight="false" outlineLevel="0" collapsed="false">
      <c r="B10" s="35" t="s">
        <v>73</v>
      </c>
      <c r="D10" s="35" t="s">
        <v>125</v>
      </c>
      <c r="F10" s="35" t="s">
        <v>126</v>
      </c>
    </row>
    <row r="11" customFormat="false" ht="15" hidden="false" customHeight="false" outlineLevel="0" collapsed="false">
      <c r="B11" s="34" t="s">
        <v>127</v>
      </c>
    </row>
    <row r="12" customFormat="false" ht="15" hidden="false" customHeight="false" outlineLevel="0" collapsed="false">
      <c r="B12" s="35" t="s">
        <v>128</v>
      </c>
    </row>
    <row r="13" customFormat="false" ht="15" hidden="false" customHeight="false" outlineLevel="0" collapsed="false">
      <c r="B13" s="34" t="s">
        <v>129</v>
      </c>
    </row>
    <row r="14" customFormat="false" ht="15" hidden="false" customHeight="false" outlineLevel="0" collapsed="false">
      <c r="B14" s="35" t="s">
        <v>130</v>
      </c>
    </row>
    <row r="15" customFormat="false" ht="15" hidden="false" customHeight="false" outlineLevel="0" collapsed="false">
      <c r="B15" s="34" t="s">
        <v>131</v>
      </c>
    </row>
    <row r="16" customFormat="false" ht="15" hidden="false" customHeight="false" outlineLevel="0" collapsed="false">
      <c r="B16" s="35" t="s">
        <v>91</v>
      </c>
    </row>
    <row r="19" customFormat="false" ht="15" hidden="false" customHeight="false" outlineLevel="0" collapsed="false">
      <c r="B19" s="10" t="s">
        <v>43</v>
      </c>
      <c r="D19" s="10" t="s">
        <v>35</v>
      </c>
      <c r="F19" s="10" t="s">
        <v>42</v>
      </c>
    </row>
    <row r="20" customFormat="false" ht="15" hidden="false" customHeight="false" outlineLevel="0" collapsed="false">
      <c r="B20" s="34" t="s">
        <v>54</v>
      </c>
      <c r="D20" s="34" t="s">
        <v>50</v>
      </c>
      <c r="F20" s="34" t="s">
        <v>70</v>
      </c>
    </row>
    <row r="21" customFormat="false" ht="15" hidden="false" customHeight="false" outlineLevel="0" collapsed="false">
      <c r="B21" s="35" t="s">
        <v>60</v>
      </c>
      <c r="D21" s="35" t="s">
        <v>132</v>
      </c>
      <c r="F21" s="35" t="s">
        <v>53</v>
      </c>
    </row>
    <row r="22" customFormat="false" ht="15" hidden="false" customHeight="false" outlineLevel="0" collapsed="false">
      <c r="B22" s="34" t="s">
        <v>76</v>
      </c>
      <c r="D22" s="34" t="s">
        <v>133</v>
      </c>
    </row>
    <row r="23" customFormat="false" ht="15" hidden="false" customHeight="false" outlineLevel="0" collapsed="false">
      <c r="D23" s="35" t="s">
        <v>134</v>
      </c>
    </row>
  </sheetData>
  <mergeCells count="2">
    <mergeCell ref="A1:F1"/>
    <mergeCell ref="A2:F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95"/>
  </cols>
  <sheetData>
    <row r="1" customFormat="false" ht="31.5" hidden="false" customHeight="true" outlineLevel="0" collapsed="false">
      <c r="A1" s="1" t="s">
        <v>135</v>
      </c>
      <c r="B1" s="1"/>
      <c r="C1" s="1"/>
    </row>
    <row r="3" customFormat="false" ht="15" hidden="false" customHeight="false" outlineLevel="0" collapsed="false">
      <c r="B3" s="36" t="s">
        <v>136</v>
      </c>
    </row>
    <row r="4" customFormat="false" ht="27.75" hidden="false" customHeight="true" outlineLevel="0" collapsed="false">
      <c r="B4" s="37" t="s">
        <v>137</v>
      </c>
    </row>
    <row r="5" customFormat="false" ht="27.75" hidden="false" customHeight="true" outlineLevel="0" collapsed="false">
      <c r="B5" s="37" t="s">
        <v>138</v>
      </c>
    </row>
    <row r="6" customFormat="false" ht="27.75" hidden="false" customHeight="true" outlineLevel="0" collapsed="false">
      <c r="B6" s="37" t="s">
        <v>139</v>
      </c>
    </row>
    <row r="7" customFormat="false" ht="27.75" hidden="false" customHeight="true" outlineLevel="0" collapsed="false">
      <c r="B7" s="37" t="s">
        <v>140</v>
      </c>
    </row>
    <row r="9" customFormat="false" ht="15" hidden="false" customHeight="false" outlineLevel="0" collapsed="false">
      <c r="B9" s="36" t="s">
        <v>141</v>
      </c>
    </row>
    <row r="10" customFormat="false" ht="27.75" hidden="false" customHeight="true" outlineLevel="0" collapsed="false">
      <c r="B10" s="37" t="s">
        <v>142</v>
      </c>
    </row>
    <row r="11" customFormat="false" ht="27.75" hidden="false" customHeight="true" outlineLevel="0" collapsed="false">
      <c r="B11" s="37" t="s">
        <v>143</v>
      </c>
    </row>
    <row r="13" customFormat="false" ht="15" hidden="false" customHeight="false" outlineLevel="0" collapsed="false">
      <c r="B13" s="36" t="s">
        <v>144</v>
      </c>
    </row>
    <row r="14" customFormat="false" ht="27.75" hidden="false" customHeight="true" outlineLevel="0" collapsed="false">
      <c r="B14" s="37" t="s">
        <v>145</v>
      </c>
    </row>
    <row r="15" customFormat="false" ht="27.75" hidden="false" customHeight="true" outlineLevel="0" collapsed="false">
      <c r="B15" s="37" t="s">
        <v>146</v>
      </c>
    </row>
    <row r="17" customFormat="false" ht="15" hidden="false" customHeight="false" outlineLevel="0" collapsed="false">
      <c r="B17" s="36" t="s">
        <v>147</v>
      </c>
    </row>
    <row r="18" customFormat="false" ht="27.75" hidden="false" customHeight="true" outlineLevel="0" collapsed="false">
      <c r="B18" s="37" t="s">
        <v>148</v>
      </c>
    </row>
    <row r="20" customFormat="false" ht="15" hidden="false" customHeight="false" outlineLevel="0" collapsed="false">
      <c r="B20" s="36" t="s">
        <v>149</v>
      </c>
    </row>
    <row r="21" customFormat="false" ht="27.75" hidden="false" customHeight="true" outlineLevel="0" collapsed="false">
      <c r="B21" s="37" t="s">
        <v>150</v>
      </c>
    </row>
    <row r="23" customFormat="false" ht="15" hidden="false" customHeight="false" outlineLevel="0" collapsed="false">
      <c r="B23" s="36" t="s">
        <v>151</v>
      </c>
    </row>
    <row r="24" customFormat="false" ht="27.75" hidden="false" customHeight="true" outlineLevel="0" collapsed="false">
      <c r="B24" s="37" t="s">
        <v>152</v>
      </c>
    </row>
    <row r="26" customFormat="false" ht="15" hidden="false" customHeight="false" outlineLevel="0" collapsed="false">
      <c r="B26" s="36" t="s">
        <v>153</v>
      </c>
    </row>
    <row r="27" customFormat="false" ht="27.75" hidden="false" customHeight="true" outlineLevel="0" collapsed="false">
      <c r="B27" s="37" t="s">
        <v>154</v>
      </c>
    </row>
    <row r="28" customFormat="false" ht="27.75" hidden="false" customHeight="true" outlineLevel="0" collapsed="false">
      <c r="B28" s="37" t="s">
        <v>155</v>
      </c>
    </row>
    <row r="29" customFormat="false" ht="27.75" hidden="false" customHeight="true" outlineLevel="0" collapsed="false">
      <c r="B29" s="37" t="s">
        <v>156</v>
      </c>
    </row>
  </sheetData>
  <mergeCells count="1">
    <mergeCell ref="A1:C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2026-09-09T15:54:52Z</dcterms:created>
  <dc:creator>openpyxl</dc:creator>
  <dc:description/>
  <dc:language>en-US</dc:language>
  <cp:lastModifiedBy/>
  <dcterms:modified xsi:type="dcterms:W3CDTF">2026-09-09T15:54:54Z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